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showInkAnnotation="0" defaultThemeVersion="166925"/>
  <mc:AlternateContent xmlns:mc="http://schemas.openxmlformats.org/markup-compatibility/2006">
    <mc:Choice Requires="x15">
      <x15ac:absPath xmlns:x15ac="http://schemas.microsoft.com/office/spreadsheetml/2010/11/ac" url="C:\Users\Санарип\Desktop\Стат отчет\"/>
    </mc:Choice>
  </mc:AlternateContent>
  <xr:revisionPtr revIDLastSave="0" documentId="13_ncr:1_{129D56DA-2092-4AA5-9A71-0DC9D8FC47E9}" xr6:coauthVersionLast="47" xr6:coauthVersionMax="47" xr10:uidLastSave="{00000000-0000-0000-0000-000000000000}"/>
  <bookViews>
    <workbookView xWindow="7590" yWindow="1440" windowWidth="14010" windowHeight="11295" firstSheet="10" activeTab="12" xr2:uid="{BE184213-3F78-40F0-8EA8-E1B7875D1AE1}"/>
  </bookViews>
  <sheets>
    <sheet name="Титульный лист" sheetId="23" r:id="rId1"/>
    <sheet name="Содержание " sheetId="25" r:id="rId2"/>
    <sheet name="Вводные положения" sheetId="24" r:id="rId3"/>
    <sheet name="Таблица 1.1.1" sheetId="18" r:id="rId4"/>
    <sheet name="Таблица 1.1.2. " sheetId="1" r:id="rId5"/>
    <sheet name="Таблица 1.1.3" sheetId="2" r:id="rId6"/>
    <sheet name="Таблица 1.1.4" sheetId="26" r:id="rId7"/>
    <sheet name="Таблица 1.2.1" sheetId="3" r:id="rId8"/>
    <sheet name="Таблица 1.2.2" sheetId="19" r:id="rId9"/>
    <sheet name="Таблица 1.2.3 " sheetId="4" r:id="rId10"/>
    <sheet name="Таблица 1.3.1" sheetId="5" r:id="rId11"/>
    <sheet name="Таблица 2.1.1" sheetId="6" r:id="rId12"/>
    <sheet name="Таблица 2.1.2" sheetId="7" r:id="rId13"/>
    <sheet name="Таблица 2.2.1. " sheetId="8" r:id="rId14"/>
    <sheet name="Таблица 2.3.1. " sheetId="9" r:id="rId15"/>
    <sheet name="Таблица 3.1" sheetId="10" r:id="rId16"/>
    <sheet name="Таблица 3.2.  " sheetId="11" r:id="rId17"/>
    <sheet name="Таблица 4.1" sheetId="12" r:id="rId18"/>
    <sheet name="Таблица 4.2" sheetId="13" r:id="rId19"/>
    <sheet name="Таблица 5.1. " sheetId="14" r:id="rId20"/>
    <sheet name="Таблица 6.1" sheetId="15" r:id="rId21"/>
    <sheet name="Таблица 7.1" sheetId="16" r:id="rId22"/>
    <sheet name="Таблица 8.1" sheetId="17" r:id="rId23"/>
  </sheet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7" i="3" l="1"/>
  <c r="F7" i="3"/>
  <c r="I7" i="3"/>
  <c r="J7" i="3"/>
  <c r="E8" i="3"/>
  <c r="F8" i="3"/>
  <c r="I8" i="3"/>
  <c r="J8" i="3"/>
  <c r="G4" i="17" l="1"/>
  <c r="H4" i="17"/>
  <c r="H4" i="26" l="1"/>
  <c r="G4" i="26"/>
  <c r="D4" i="26"/>
  <c r="M10" i="4"/>
  <c r="D11" i="4"/>
  <c r="E11" i="4"/>
  <c r="F11" i="4"/>
  <c r="C11" i="4"/>
  <c r="N11" i="4"/>
  <c r="M11" i="4"/>
  <c r="L11" i="4"/>
  <c r="K11" i="4"/>
  <c r="M76" i="4"/>
  <c r="K76" i="4"/>
  <c r="M66" i="4"/>
  <c r="K66" i="4"/>
  <c r="M56" i="4"/>
  <c r="K56" i="4"/>
  <c r="M46" i="4"/>
  <c r="K46" i="4"/>
  <c r="M34" i="4"/>
  <c r="K34" i="4"/>
  <c r="M24" i="4"/>
  <c r="K24" i="4"/>
  <c r="M14" i="4"/>
  <c r="K14" i="4"/>
  <c r="M4" i="4"/>
  <c r="K4" i="4"/>
  <c r="H4" i="1" l="1"/>
  <c r="G4" i="1"/>
  <c r="H49" i="18"/>
  <c r="G49" i="18"/>
  <c r="H71" i="18"/>
  <c r="G71" i="18"/>
  <c r="H93" i="18"/>
  <c r="G93" i="18"/>
  <c r="G115" i="18"/>
  <c r="H115" i="18"/>
  <c r="H27" i="18"/>
  <c r="G27" i="18"/>
  <c r="H4" i="18"/>
  <c r="G4" i="18"/>
  <c r="H4" i="5"/>
  <c r="G4" i="5"/>
  <c r="D4" i="5"/>
  <c r="H4" i="19" l="1"/>
  <c r="G4" i="19"/>
  <c r="H4" i="3"/>
  <c r="G4" i="3"/>
  <c r="D4" i="16" l="1"/>
  <c r="C4" i="16"/>
  <c r="H4" i="11"/>
  <c r="G4" i="11"/>
  <c r="H4" i="9" l="1"/>
  <c r="G4" i="9"/>
  <c r="C4" i="5" l="1"/>
  <c r="H225" i="18" l="1"/>
  <c r="G225" i="18"/>
  <c r="H203" i="18"/>
  <c r="G203" i="18"/>
  <c r="H181" i="18"/>
  <c r="G181" i="18"/>
  <c r="H159" i="18"/>
  <c r="G159" i="18"/>
  <c r="H137" i="18"/>
  <c r="G137" i="18"/>
  <c r="H4" i="16" l="1"/>
  <c r="G4" i="16"/>
  <c r="F7" i="9"/>
  <c r="D4" i="17" l="1"/>
  <c r="C4" i="17"/>
  <c r="P20" i="15"/>
  <c r="O20" i="15"/>
  <c r="K20" i="15"/>
  <c r="J20" i="15"/>
  <c r="I20" i="15"/>
  <c r="H20" i="15"/>
  <c r="D20" i="15"/>
  <c r="C20" i="15"/>
  <c r="P5" i="15"/>
  <c r="O5" i="15"/>
  <c r="K5" i="15"/>
  <c r="J5" i="15"/>
  <c r="I5" i="15"/>
  <c r="H5" i="15"/>
  <c r="D5" i="15"/>
  <c r="C5" i="15"/>
  <c r="H4" i="14"/>
  <c r="G4" i="14"/>
  <c r="D4" i="14"/>
  <c r="C4" i="14"/>
  <c r="H4" i="13"/>
  <c r="G4" i="13"/>
  <c r="D4" i="13"/>
  <c r="C4" i="13"/>
  <c r="H4" i="12"/>
  <c r="G4" i="12"/>
  <c r="D4" i="12"/>
  <c r="C4" i="12"/>
  <c r="D4" i="11"/>
  <c r="C4" i="11"/>
  <c r="H4" i="10"/>
  <c r="G4" i="10"/>
  <c r="D4" i="10"/>
  <c r="C4" i="10"/>
  <c r="D4" i="9"/>
  <c r="C4" i="9"/>
  <c r="T5" i="8"/>
  <c r="S5" i="8"/>
  <c r="X4" i="8"/>
  <c r="W4" i="8"/>
  <c r="P4" i="8"/>
  <c r="O4" i="8"/>
  <c r="L5" i="8"/>
  <c r="K5" i="8"/>
  <c r="H4" i="8"/>
  <c r="G4" i="8"/>
  <c r="D5" i="8"/>
  <c r="C5" i="8"/>
  <c r="H158" i="7"/>
  <c r="G158" i="7"/>
  <c r="D158" i="7"/>
  <c r="C158" i="7"/>
  <c r="H136" i="7"/>
  <c r="G136" i="7"/>
  <c r="D136" i="7"/>
  <c r="C136" i="7"/>
  <c r="H114" i="7"/>
  <c r="G114" i="7"/>
  <c r="D114" i="7"/>
  <c r="C114" i="7"/>
  <c r="H92" i="7"/>
  <c r="G92" i="7"/>
  <c r="D92" i="7"/>
  <c r="C92" i="7"/>
  <c r="H70" i="7"/>
  <c r="G70" i="7"/>
  <c r="D70" i="7"/>
  <c r="C70" i="7"/>
  <c r="H48" i="7"/>
  <c r="G48" i="7"/>
  <c r="D48" i="7"/>
  <c r="C48" i="7"/>
  <c r="D26" i="7"/>
  <c r="C26" i="7"/>
  <c r="H26" i="7"/>
  <c r="G26" i="7"/>
  <c r="H4" i="7"/>
  <c r="G4" i="7"/>
  <c r="D5" i="7"/>
  <c r="C5" i="7"/>
  <c r="H291" i="6"/>
  <c r="G291" i="6"/>
  <c r="D291" i="6"/>
  <c r="C291" i="6"/>
  <c r="H250" i="6"/>
  <c r="G250" i="6"/>
  <c r="D250" i="6"/>
  <c r="C250" i="6"/>
  <c r="H209" i="6"/>
  <c r="G209" i="6"/>
  <c r="D209" i="6"/>
  <c r="C209" i="6"/>
  <c r="H168" i="6"/>
  <c r="G168" i="6"/>
  <c r="D168" i="6"/>
  <c r="C168" i="6"/>
  <c r="H127" i="6"/>
  <c r="G127" i="6"/>
  <c r="D127" i="6"/>
  <c r="C127" i="6"/>
  <c r="H86" i="6"/>
  <c r="G86" i="6"/>
  <c r="D86" i="6"/>
  <c r="C86" i="6"/>
  <c r="H45" i="6"/>
  <c r="G45" i="6"/>
  <c r="D45" i="6"/>
  <c r="C45" i="6"/>
  <c r="H5" i="6"/>
  <c r="G5" i="6"/>
  <c r="D5" i="6"/>
  <c r="C5" i="6"/>
  <c r="E76" i="4"/>
  <c r="C76" i="4"/>
  <c r="E66" i="4"/>
  <c r="C66" i="4"/>
  <c r="E56" i="4"/>
  <c r="C56" i="4"/>
  <c r="E46" i="4"/>
  <c r="C46" i="4"/>
  <c r="E34" i="4"/>
  <c r="C34" i="4"/>
  <c r="E24" i="4"/>
  <c r="C24" i="4"/>
  <c r="E14" i="4"/>
  <c r="C14" i="4"/>
  <c r="E5" i="4"/>
  <c r="C5" i="4"/>
  <c r="D4" i="19"/>
  <c r="C4" i="19"/>
  <c r="D4" i="3"/>
  <c r="C4" i="3"/>
  <c r="C4" i="26"/>
  <c r="H4" i="2"/>
  <c r="G4" i="2"/>
  <c r="D4" i="2"/>
  <c r="C4" i="2"/>
  <c r="D4" i="1"/>
  <c r="C4" i="1"/>
  <c r="D225" i="18"/>
  <c r="C225" i="18"/>
  <c r="D203" i="18"/>
  <c r="C203" i="18"/>
  <c r="D181" i="18"/>
  <c r="C181" i="18"/>
  <c r="D159" i="18"/>
  <c r="C159" i="18"/>
  <c r="D137" i="18"/>
  <c r="C137" i="18"/>
  <c r="D115" i="18"/>
  <c r="C115" i="18"/>
  <c r="D93" i="18"/>
  <c r="C93" i="18"/>
  <c r="D71" i="18"/>
  <c r="C71" i="18"/>
  <c r="D49" i="18"/>
  <c r="C49" i="18"/>
  <c r="D27" i="18"/>
  <c r="C27" i="18"/>
  <c r="D5" i="18"/>
  <c r="C5" i="18"/>
  <c r="J12" i="26" l="1"/>
  <c r="I12" i="26"/>
  <c r="F12" i="26"/>
  <c r="E12" i="26"/>
  <c r="J11" i="26"/>
  <c r="I11" i="26"/>
  <c r="F11" i="26"/>
  <c r="E11" i="26"/>
  <c r="J10" i="26"/>
  <c r="I10" i="26"/>
  <c r="F10" i="26"/>
  <c r="E10" i="26"/>
  <c r="J9" i="26"/>
  <c r="I9" i="26"/>
  <c r="F9" i="26"/>
  <c r="E9" i="26"/>
  <c r="J8" i="26"/>
  <c r="I8" i="26"/>
  <c r="F8" i="26"/>
  <c r="E8" i="26"/>
  <c r="J7" i="26"/>
  <c r="I7" i="26"/>
  <c r="F7" i="26"/>
  <c r="E7" i="26"/>
  <c r="J242" i="18"/>
  <c r="J241" i="18"/>
  <c r="J240" i="18"/>
  <c r="J239" i="18"/>
  <c r="J238" i="18"/>
  <c r="J237" i="18"/>
  <c r="J236" i="18"/>
  <c r="J235" i="18"/>
  <c r="J234" i="18"/>
  <c r="J233" i="18"/>
  <c r="J232" i="18"/>
  <c r="J231" i="18"/>
  <c r="J230" i="18"/>
  <c r="J229" i="18"/>
  <c r="J228" i="18"/>
  <c r="J227" i="18"/>
  <c r="F242" i="18"/>
  <c r="F241" i="18"/>
  <c r="F240" i="18"/>
  <c r="F239" i="18"/>
  <c r="F238" i="18"/>
  <c r="F237" i="18"/>
  <c r="F236" i="18"/>
  <c r="F235" i="18"/>
  <c r="F234" i="18"/>
  <c r="F233" i="18"/>
  <c r="F232" i="18"/>
  <c r="F231" i="18"/>
  <c r="F230" i="18"/>
  <c r="F229" i="18"/>
  <c r="F228" i="18"/>
  <c r="F227" i="18"/>
  <c r="J220" i="18"/>
  <c r="J219" i="18"/>
  <c r="J218" i="18"/>
  <c r="J217" i="18"/>
  <c r="J216" i="18"/>
  <c r="J215" i="18"/>
  <c r="J214" i="18"/>
  <c r="J213" i="18"/>
  <c r="J212" i="18"/>
  <c r="J211" i="18"/>
  <c r="J210" i="18"/>
  <c r="J209" i="18"/>
  <c r="J208" i="18"/>
  <c r="J207" i="18"/>
  <c r="J206" i="18"/>
  <c r="J205" i="18"/>
  <c r="F220" i="18"/>
  <c r="F219" i="18"/>
  <c r="F218" i="18"/>
  <c r="F217" i="18"/>
  <c r="F216" i="18"/>
  <c r="F215" i="18"/>
  <c r="F214" i="18"/>
  <c r="F213" i="18"/>
  <c r="F212" i="18"/>
  <c r="F211" i="18"/>
  <c r="F210" i="18"/>
  <c r="F209" i="18"/>
  <c r="F208" i="18"/>
  <c r="F207" i="18"/>
  <c r="F206" i="18"/>
  <c r="F205" i="18"/>
  <c r="J198" i="18"/>
  <c r="J197" i="18"/>
  <c r="J196" i="18"/>
  <c r="J195" i="18"/>
  <c r="J194" i="18"/>
  <c r="J193" i="18"/>
  <c r="J192" i="18"/>
  <c r="J191" i="18"/>
  <c r="J190" i="18"/>
  <c r="J189" i="18"/>
  <c r="J188" i="18"/>
  <c r="J187" i="18"/>
  <c r="J186" i="18"/>
  <c r="J185" i="18"/>
  <c r="J184" i="18"/>
  <c r="J183" i="18"/>
  <c r="F198" i="18"/>
  <c r="F197" i="18"/>
  <c r="F196" i="18"/>
  <c r="F195" i="18"/>
  <c r="F194" i="18"/>
  <c r="F193" i="18"/>
  <c r="F192" i="18"/>
  <c r="F191" i="18"/>
  <c r="F190" i="18"/>
  <c r="F189" i="18"/>
  <c r="F188" i="18"/>
  <c r="F187" i="18"/>
  <c r="F186" i="18"/>
  <c r="F185" i="18"/>
  <c r="F184" i="18"/>
  <c r="F183" i="18"/>
  <c r="J176" i="18"/>
  <c r="J175" i="18"/>
  <c r="J174" i="18"/>
  <c r="J173" i="18"/>
  <c r="J172" i="18"/>
  <c r="J171" i="18"/>
  <c r="J170" i="18"/>
  <c r="J169" i="18"/>
  <c r="J168" i="18"/>
  <c r="J167" i="18"/>
  <c r="J166" i="18"/>
  <c r="J165" i="18"/>
  <c r="J164" i="18"/>
  <c r="J163" i="18"/>
  <c r="J162" i="18"/>
  <c r="J161" i="18"/>
  <c r="F176" i="18"/>
  <c r="F175" i="18"/>
  <c r="F174" i="18"/>
  <c r="F173" i="18"/>
  <c r="F172" i="18"/>
  <c r="F171" i="18"/>
  <c r="F170" i="18"/>
  <c r="F169" i="18"/>
  <c r="F168" i="18"/>
  <c r="F167" i="18"/>
  <c r="F166" i="18"/>
  <c r="F165" i="18"/>
  <c r="F164" i="18"/>
  <c r="F163" i="18"/>
  <c r="F162" i="18"/>
  <c r="F161" i="18"/>
  <c r="J154" i="18"/>
  <c r="J153" i="18"/>
  <c r="J152" i="18"/>
  <c r="J151" i="18"/>
  <c r="J150" i="18"/>
  <c r="J149" i="18"/>
  <c r="J148" i="18"/>
  <c r="J147" i="18"/>
  <c r="J146" i="18"/>
  <c r="J145" i="18"/>
  <c r="J144" i="18"/>
  <c r="J143" i="18"/>
  <c r="J142" i="18"/>
  <c r="J141" i="18"/>
  <c r="J140" i="18"/>
  <c r="J139" i="18"/>
  <c r="F154" i="18"/>
  <c r="F153" i="18"/>
  <c r="F152" i="18"/>
  <c r="F151" i="18"/>
  <c r="F150" i="18"/>
  <c r="F149" i="18"/>
  <c r="F148" i="18"/>
  <c r="F147" i="18"/>
  <c r="F146" i="18"/>
  <c r="F145" i="18"/>
  <c r="F144" i="18"/>
  <c r="F143" i="18"/>
  <c r="F142" i="18"/>
  <c r="F141" i="18"/>
  <c r="F140" i="18"/>
  <c r="F139" i="18"/>
  <c r="J132" i="18"/>
  <c r="J131" i="18"/>
  <c r="J130" i="18"/>
  <c r="J129" i="18"/>
  <c r="J128" i="18"/>
  <c r="J127" i="18"/>
  <c r="J126" i="18"/>
  <c r="J125" i="18"/>
  <c r="J124" i="18"/>
  <c r="J123" i="18"/>
  <c r="J122" i="18"/>
  <c r="J121" i="18"/>
  <c r="J120" i="18"/>
  <c r="J119" i="18"/>
  <c r="J118" i="18"/>
  <c r="J117" i="18"/>
  <c r="F132" i="18"/>
  <c r="F131" i="18"/>
  <c r="F130" i="18"/>
  <c r="F129" i="18"/>
  <c r="F128" i="18"/>
  <c r="F127" i="18"/>
  <c r="F126" i="18"/>
  <c r="F125" i="18"/>
  <c r="F124" i="18"/>
  <c r="F123" i="18"/>
  <c r="F122" i="18"/>
  <c r="F121" i="18"/>
  <c r="F120" i="18"/>
  <c r="F119" i="18"/>
  <c r="F118" i="18"/>
  <c r="F117" i="18"/>
  <c r="J110" i="18"/>
  <c r="J109" i="18"/>
  <c r="J108" i="18"/>
  <c r="J107" i="18"/>
  <c r="J106" i="18"/>
  <c r="J105" i="18"/>
  <c r="J104" i="18"/>
  <c r="J103" i="18"/>
  <c r="J102" i="18"/>
  <c r="J101" i="18"/>
  <c r="J100" i="18"/>
  <c r="J99" i="18"/>
  <c r="J98" i="18"/>
  <c r="J97" i="18"/>
  <c r="J96" i="18"/>
  <c r="J95" i="18"/>
  <c r="F110" i="18"/>
  <c r="F109" i="18"/>
  <c r="F108" i="18"/>
  <c r="F107" i="18"/>
  <c r="F106" i="18"/>
  <c r="F105" i="18"/>
  <c r="F104" i="18"/>
  <c r="F103" i="18"/>
  <c r="F102" i="18"/>
  <c r="F101" i="18"/>
  <c r="F100" i="18"/>
  <c r="F99" i="18"/>
  <c r="F98" i="18"/>
  <c r="F97" i="18"/>
  <c r="F96" i="18"/>
  <c r="F95" i="18"/>
  <c r="J88" i="18"/>
  <c r="J87" i="18"/>
  <c r="J86" i="18"/>
  <c r="J85" i="18"/>
  <c r="J84" i="18"/>
  <c r="J83" i="18"/>
  <c r="J82" i="18"/>
  <c r="J81" i="18"/>
  <c r="J80" i="18"/>
  <c r="J79" i="18"/>
  <c r="J78" i="18"/>
  <c r="J77" i="18"/>
  <c r="J76" i="18"/>
  <c r="J75" i="18"/>
  <c r="J74" i="18"/>
  <c r="J73" i="18"/>
  <c r="F88" i="18"/>
  <c r="F87" i="18"/>
  <c r="F86" i="18"/>
  <c r="F85" i="18"/>
  <c r="F84" i="18"/>
  <c r="F83" i="18"/>
  <c r="F82" i="18"/>
  <c r="F81" i="18"/>
  <c r="F80" i="18"/>
  <c r="F79" i="18"/>
  <c r="F78" i="18"/>
  <c r="F77" i="18"/>
  <c r="F76" i="18"/>
  <c r="F75" i="18"/>
  <c r="F74" i="18"/>
  <c r="F73" i="18"/>
  <c r="J66" i="18"/>
  <c r="J65" i="18"/>
  <c r="J64" i="18"/>
  <c r="J63" i="18"/>
  <c r="J62" i="18"/>
  <c r="J61" i="18"/>
  <c r="J60" i="18"/>
  <c r="J59" i="18"/>
  <c r="J58" i="18"/>
  <c r="J57" i="18"/>
  <c r="J56" i="18"/>
  <c r="J55" i="18"/>
  <c r="J54" i="18"/>
  <c r="J53" i="18"/>
  <c r="J52" i="18"/>
  <c r="J51" i="18"/>
  <c r="F66" i="18"/>
  <c r="F65" i="18"/>
  <c r="F64" i="18"/>
  <c r="F63" i="18"/>
  <c r="F62" i="18"/>
  <c r="F61" i="18"/>
  <c r="F60" i="18"/>
  <c r="F59" i="18"/>
  <c r="F58" i="18"/>
  <c r="F57" i="18"/>
  <c r="F56" i="18"/>
  <c r="F55" i="18"/>
  <c r="F54" i="18"/>
  <c r="F53" i="18"/>
  <c r="F52" i="18"/>
  <c r="F51" i="18"/>
  <c r="J44" i="18"/>
  <c r="J43" i="18"/>
  <c r="J42" i="18"/>
  <c r="J41" i="18"/>
  <c r="J40" i="18"/>
  <c r="J39" i="18"/>
  <c r="J38" i="18"/>
  <c r="J37" i="18"/>
  <c r="J36" i="18"/>
  <c r="J35" i="18"/>
  <c r="J34" i="18"/>
  <c r="J33" i="18"/>
  <c r="J32" i="18"/>
  <c r="J31" i="18"/>
  <c r="J30" i="18"/>
  <c r="J29" i="18"/>
  <c r="F44" i="18"/>
  <c r="F43" i="18"/>
  <c r="F42" i="18"/>
  <c r="F41" i="18"/>
  <c r="F40" i="18"/>
  <c r="F39" i="18"/>
  <c r="F38" i="18"/>
  <c r="F37" i="18"/>
  <c r="F36" i="18"/>
  <c r="F35" i="18"/>
  <c r="F34" i="18"/>
  <c r="F33" i="18"/>
  <c r="F32" i="18"/>
  <c r="F31" i="18"/>
  <c r="F30" i="18"/>
  <c r="F29" i="18"/>
  <c r="J16" i="1"/>
  <c r="J15" i="1"/>
  <c r="J14" i="1"/>
  <c r="J13" i="1"/>
  <c r="J12" i="1"/>
  <c r="J11" i="1"/>
  <c r="J10" i="1"/>
  <c r="J9" i="1"/>
  <c r="J8" i="1"/>
  <c r="J7" i="1"/>
  <c r="F8" i="1"/>
  <c r="F9" i="1"/>
  <c r="F10" i="1"/>
  <c r="F11" i="1"/>
  <c r="F12" i="1"/>
  <c r="F13" i="1"/>
  <c r="F14" i="1"/>
  <c r="F15" i="1"/>
  <c r="F16" i="1"/>
  <c r="F7" i="1"/>
  <c r="J17" i="2"/>
  <c r="J16" i="2"/>
  <c r="J15" i="2"/>
  <c r="J14" i="2"/>
  <c r="J13" i="2"/>
  <c r="J12" i="2"/>
  <c r="J11" i="2"/>
  <c r="J10" i="2"/>
  <c r="J9" i="2"/>
  <c r="J8" i="2"/>
  <c r="J7" i="2"/>
  <c r="F8" i="2"/>
  <c r="F9" i="2"/>
  <c r="F10" i="2"/>
  <c r="F11" i="2"/>
  <c r="F12" i="2"/>
  <c r="F13" i="2"/>
  <c r="F14" i="2"/>
  <c r="F15" i="2"/>
  <c r="F16" i="2"/>
  <c r="F17" i="2"/>
  <c r="F7" i="2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J8" i="19"/>
  <c r="F8" i="19"/>
  <c r="F9" i="19"/>
  <c r="F10" i="19"/>
  <c r="F11" i="19"/>
  <c r="F12" i="19"/>
  <c r="F13" i="19"/>
  <c r="F14" i="19"/>
  <c r="F15" i="19"/>
  <c r="F16" i="19"/>
  <c r="F17" i="19"/>
  <c r="F18" i="19"/>
  <c r="F19" i="19"/>
  <c r="F20" i="19"/>
  <c r="F21" i="19"/>
  <c r="F7" i="19"/>
  <c r="R83" i="4"/>
  <c r="Q83" i="4"/>
  <c r="P83" i="4"/>
  <c r="O83" i="4"/>
  <c r="R82" i="4"/>
  <c r="Q82" i="4"/>
  <c r="P82" i="4"/>
  <c r="O82" i="4"/>
  <c r="R81" i="4"/>
  <c r="Q81" i="4"/>
  <c r="P81" i="4"/>
  <c r="O81" i="4"/>
  <c r="R80" i="4"/>
  <c r="Q80" i="4"/>
  <c r="P80" i="4"/>
  <c r="O80" i="4"/>
  <c r="J83" i="4"/>
  <c r="I83" i="4"/>
  <c r="H83" i="4"/>
  <c r="G83" i="4"/>
  <c r="J82" i="4"/>
  <c r="I82" i="4"/>
  <c r="H82" i="4"/>
  <c r="G82" i="4"/>
  <c r="J81" i="4"/>
  <c r="I81" i="4"/>
  <c r="H81" i="4"/>
  <c r="G81" i="4"/>
  <c r="J80" i="4"/>
  <c r="I80" i="4"/>
  <c r="H80" i="4"/>
  <c r="G80" i="4"/>
  <c r="R73" i="4"/>
  <c r="Q73" i="4"/>
  <c r="P73" i="4"/>
  <c r="O73" i="4"/>
  <c r="R72" i="4"/>
  <c r="Q72" i="4"/>
  <c r="P72" i="4"/>
  <c r="O72" i="4"/>
  <c r="R71" i="4"/>
  <c r="Q71" i="4"/>
  <c r="P71" i="4"/>
  <c r="O71" i="4"/>
  <c r="R70" i="4"/>
  <c r="Q70" i="4"/>
  <c r="P70" i="4"/>
  <c r="O70" i="4"/>
  <c r="J73" i="4"/>
  <c r="I73" i="4"/>
  <c r="H73" i="4"/>
  <c r="G73" i="4"/>
  <c r="J72" i="4"/>
  <c r="I72" i="4"/>
  <c r="H72" i="4"/>
  <c r="G72" i="4"/>
  <c r="J71" i="4"/>
  <c r="I71" i="4"/>
  <c r="H71" i="4"/>
  <c r="G71" i="4"/>
  <c r="J70" i="4"/>
  <c r="I70" i="4"/>
  <c r="H70" i="4"/>
  <c r="G70" i="4"/>
  <c r="R63" i="4"/>
  <c r="Q63" i="4"/>
  <c r="P63" i="4"/>
  <c r="O63" i="4"/>
  <c r="R62" i="4"/>
  <c r="Q62" i="4"/>
  <c r="P62" i="4"/>
  <c r="O62" i="4"/>
  <c r="R61" i="4"/>
  <c r="Q61" i="4"/>
  <c r="P61" i="4"/>
  <c r="O61" i="4"/>
  <c r="R60" i="4"/>
  <c r="Q60" i="4"/>
  <c r="P60" i="4"/>
  <c r="O60" i="4"/>
  <c r="J63" i="4"/>
  <c r="I63" i="4"/>
  <c r="H63" i="4"/>
  <c r="G63" i="4"/>
  <c r="J62" i="4"/>
  <c r="I62" i="4"/>
  <c r="H62" i="4"/>
  <c r="G62" i="4"/>
  <c r="J61" i="4"/>
  <c r="I61" i="4"/>
  <c r="H61" i="4"/>
  <c r="G61" i="4"/>
  <c r="J60" i="4"/>
  <c r="I60" i="4"/>
  <c r="H60" i="4"/>
  <c r="G60" i="4"/>
  <c r="R53" i="4"/>
  <c r="Q53" i="4"/>
  <c r="P53" i="4"/>
  <c r="O53" i="4"/>
  <c r="R52" i="4"/>
  <c r="Q52" i="4"/>
  <c r="P52" i="4"/>
  <c r="O52" i="4"/>
  <c r="R51" i="4"/>
  <c r="Q51" i="4"/>
  <c r="P51" i="4"/>
  <c r="O51" i="4"/>
  <c r="R50" i="4"/>
  <c r="Q50" i="4"/>
  <c r="P50" i="4"/>
  <c r="O50" i="4"/>
  <c r="G50" i="4"/>
  <c r="H50" i="4"/>
  <c r="I50" i="4"/>
  <c r="J50" i="4"/>
  <c r="G51" i="4"/>
  <c r="H51" i="4"/>
  <c r="I51" i="4"/>
  <c r="J51" i="4"/>
  <c r="G52" i="4"/>
  <c r="H52" i="4"/>
  <c r="I52" i="4"/>
  <c r="J52" i="4"/>
  <c r="G53" i="4"/>
  <c r="H53" i="4"/>
  <c r="I53" i="4"/>
  <c r="J53" i="4"/>
  <c r="R41" i="4"/>
  <c r="Q41" i="4"/>
  <c r="P41" i="4"/>
  <c r="O41" i="4"/>
  <c r="R40" i="4"/>
  <c r="Q40" i="4"/>
  <c r="P40" i="4"/>
  <c r="O40" i="4"/>
  <c r="R39" i="4"/>
  <c r="Q39" i="4"/>
  <c r="P39" i="4"/>
  <c r="O39" i="4"/>
  <c r="R38" i="4"/>
  <c r="Q38" i="4"/>
  <c r="P38" i="4"/>
  <c r="O38" i="4"/>
  <c r="J41" i="4"/>
  <c r="I41" i="4"/>
  <c r="H41" i="4"/>
  <c r="G41" i="4"/>
  <c r="J40" i="4"/>
  <c r="I40" i="4"/>
  <c r="H40" i="4"/>
  <c r="G40" i="4"/>
  <c r="J39" i="4"/>
  <c r="I39" i="4"/>
  <c r="H39" i="4"/>
  <c r="G39" i="4"/>
  <c r="J38" i="4"/>
  <c r="I38" i="4"/>
  <c r="H38" i="4"/>
  <c r="G38" i="4"/>
  <c r="R31" i="4"/>
  <c r="Q31" i="4"/>
  <c r="P31" i="4"/>
  <c r="O31" i="4"/>
  <c r="R30" i="4"/>
  <c r="Q30" i="4"/>
  <c r="P30" i="4"/>
  <c r="O30" i="4"/>
  <c r="R29" i="4"/>
  <c r="Q29" i="4"/>
  <c r="P29" i="4"/>
  <c r="O29" i="4"/>
  <c r="R28" i="4"/>
  <c r="Q28" i="4"/>
  <c r="P28" i="4"/>
  <c r="O28" i="4"/>
  <c r="J31" i="4"/>
  <c r="I31" i="4"/>
  <c r="H31" i="4"/>
  <c r="G31" i="4"/>
  <c r="J30" i="4"/>
  <c r="I30" i="4"/>
  <c r="H30" i="4"/>
  <c r="G30" i="4"/>
  <c r="J29" i="4"/>
  <c r="I29" i="4"/>
  <c r="H29" i="4"/>
  <c r="G29" i="4"/>
  <c r="J28" i="4"/>
  <c r="I28" i="4"/>
  <c r="H28" i="4"/>
  <c r="G28" i="4"/>
  <c r="R21" i="4"/>
  <c r="Q21" i="4"/>
  <c r="P21" i="4"/>
  <c r="O21" i="4"/>
  <c r="R20" i="4"/>
  <c r="Q20" i="4"/>
  <c r="P20" i="4"/>
  <c r="O20" i="4"/>
  <c r="R19" i="4"/>
  <c r="Q19" i="4"/>
  <c r="P19" i="4"/>
  <c r="O19" i="4"/>
  <c r="R18" i="4"/>
  <c r="Q18" i="4"/>
  <c r="P18" i="4"/>
  <c r="O18" i="4"/>
  <c r="J21" i="4"/>
  <c r="I21" i="4"/>
  <c r="H21" i="4"/>
  <c r="G21" i="4"/>
  <c r="J20" i="4"/>
  <c r="I20" i="4"/>
  <c r="H20" i="4"/>
  <c r="G20" i="4"/>
  <c r="J19" i="4"/>
  <c r="I19" i="4"/>
  <c r="H19" i="4"/>
  <c r="G19" i="4"/>
  <c r="J18" i="4"/>
  <c r="I18" i="4"/>
  <c r="H18" i="4"/>
  <c r="G18" i="4"/>
  <c r="M8" i="4"/>
  <c r="N8" i="4"/>
  <c r="M9" i="4"/>
  <c r="N9" i="4"/>
  <c r="N10" i="4"/>
  <c r="J20" i="5"/>
  <c r="J19" i="5"/>
  <c r="J18" i="5"/>
  <c r="J17" i="5"/>
  <c r="J16" i="5"/>
  <c r="J15" i="5"/>
  <c r="J14" i="5"/>
  <c r="J13" i="5"/>
  <c r="J12" i="5"/>
  <c r="J11" i="5"/>
  <c r="J10" i="5"/>
  <c r="J9" i="5"/>
  <c r="J8" i="5"/>
  <c r="J7" i="5"/>
  <c r="F8" i="5"/>
  <c r="F9" i="5"/>
  <c r="F10" i="5"/>
  <c r="F11" i="5"/>
  <c r="F12" i="5"/>
  <c r="F13" i="5"/>
  <c r="F14" i="5"/>
  <c r="F15" i="5"/>
  <c r="F16" i="5"/>
  <c r="F17" i="5"/>
  <c r="F18" i="5"/>
  <c r="F19" i="5"/>
  <c r="F20" i="5"/>
  <c r="F7" i="5"/>
  <c r="J176" i="7"/>
  <c r="J175" i="7"/>
  <c r="J174" i="7"/>
  <c r="J173" i="7"/>
  <c r="J172" i="7"/>
  <c r="J171" i="7"/>
  <c r="J170" i="7"/>
  <c r="J169" i="7"/>
  <c r="J168" i="7"/>
  <c r="J167" i="7"/>
  <c r="J166" i="7"/>
  <c r="J165" i="7"/>
  <c r="J164" i="7"/>
  <c r="J163" i="7"/>
  <c r="J162" i="7"/>
  <c r="J161" i="7"/>
  <c r="F176" i="7"/>
  <c r="F175" i="7"/>
  <c r="F174" i="7"/>
  <c r="F173" i="7"/>
  <c r="F172" i="7"/>
  <c r="F171" i="7"/>
  <c r="F170" i="7"/>
  <c r="F169" i="7"/>
  <c r="F168" i="7"/>
  <c r="F167" i="7"/>
  <c r="F166" i="7"/>
  <c r="F165" i="7"/>
  <c r="F164" i="7"/>
  <c r="F163" i="7"/>
  <c r="F162" i="7"/>
  <c r="F161" i="7"/>
  <c r="J154" i="7"/>
  <c r="J153" i="7"/>
  <c r="J152" i="7"/>
  <c r="J151" i="7"/>
  <c r="J150" i="7"/>
  <c r="J149" i="7"/>
  <c r="J148" i="7"/>
  <c r="J147" i="7"/>
  <c r="J146" i="7"/>
  <c r="J145" i="7"/>
  <c r="J144" i="7"/>
  <c r="J143" i="7"/>
  <c r="J142" i="7"/>
  <c r="J141" i="7"/>
  <c r="J140" i="7"/>
  <c r="J139" i="7"/>
  <c r="F154" i="7"/>
  <c r="F153" i="7"/>
  <c r="F152" i="7"/>
  <c r="F151" i="7"/>
  <c r="F150" i="7"/>
  <c r="F149" i="7"/>
  <c r="F148" i="7"/>
  <c r="F147" i="7"/>
  <c r="F146" i="7"/>
  <c r="F145" i="7"/>
  <c r="F144" i="7"/>
  <c r="F143" i="7"/>
  <c r="F142" i="7"/>
  <c r="F141" i="7"/>
  <c r="F140" i="7"/>
  <c r="F139" i="7"/>
  <c r="J132" i="7"/>
  <c r="J131" i="7"/>
  <c r="J130" i="7"/>
  <c r="J129" i="7"/>
  <c r="J128" i="7"/>
  <c r="J127" i="7"/>
  <c r="J126" i="7"/>
  <c r="J125" i="7"/>
  <c r="J124" i="7"/>
  <c r="J123" i="7"/>
  <c r="J122" i="7"/>
  <c r="J121" i="7"/>
  <c r="J120" i="7"/>
  <c r="J119" i="7"/>
  <c r="J118" i="7"/>
  <c r="J117" i="7"/>
  <c r="F132" i="7"/>
  <c r="F131" i="7"/>
  <c r="F130" i="7"/>
  <c r="F129" i="7"/>
  <c r="F128" i="7"/>
  <c r="F127" i="7"/>
  <c r="F126" i="7"/>
  <c r="F125" i="7"/>
  <c r="F124" i="7"/>
  <c r="F123" i="7"/>
  <c r="F122" i="7"/>
  <c r="F121" i="7"/>
  <c r="F120" i="7"/>
  <c r="F119" i="7"/>
  <c r="F118" i="7"/>
  <c r="F117" i="7"/>
  <c r="J110" i="7"/>
  <c r="J109" i="7"/>
  <c r="J108" i="7"/>
  <c r="J107" i="7"/>
  <c r="J106" i="7"/>
  <c r="J105" i="7"/>
  <c r="J104" i="7"/>
  <c r="J103" i="7"/>
  <c r="J102" i="7"/>
  <c r="J101" i="7"/>
  <c r="J100" i="7"/>
  <c r="J99" i="7"/>
  <c r="J98" i="7"/>
  <c r="J97" i="7"/>
  <c r="J96" i="7"/>
  <c r="J95" i="7"/>
  <c r="F110" i="7"/>
  <c r="F109" i="7"/>
  <c r="F108" i="7"/>
  <c r="F107" i="7"/>
  <c r="F106" i="7"/>
  <c r="F105" i="7"/>
  <c r="F104" i="7"/>
  <c r="F103" i="7"/>
  <c r="F102" i="7"/>
  <c r="F101" i="7"/>
  <c r="F100" i="7"/>
  <c r="F99" i="7"/>
  <c r="F98" i="7"/>
  <c r="F97" i="7"/>
  <c r="F96" i="7"/>
  <c r="F95" i="7"/>
  <c r="J88" i="7"/>
  <c r="J87" i="7"/>
  <c r="J86" i="7"/>
  <c r="J85" i="7"/>
  <c r="J84" i="7"/>
  <c r="J83" i="7"/>
  <c r="J82" i="7"/>
  <c r="J81" i="7"/>
  <c r="J80" i="7"/>
  <c r="J79" i="7"/>
  <c r="J78" i="7"/>
  <c r="J77" i="7"/>
  <c r="J76" i="7"/>
  <c r="J75" i="7"/>
  <c r="J74" i="7"/>
  <c r="J73" i="7"/>
  <c r="F88" i="7"/>
  <c r="F87" i="7"/>
  <c r="F86" i="7"/>
  <c r="F85" i="7"/>
  <c r="F84" i="7"/>
  <c r="F83" i="7"/>
  <c r="F82" i="7"/>
  <c r="F81" i="7"/>
  <c r="F80" i="7"/>
  <c r="F79" i="7"/>
  <c r="F78" i="7"/>
  <c r="F77" i="7"/>
  <c r="F76" i="7"/>
  <c r="F75" i="7"/>
  <c r="F74" i="7"/>
  <c r="F73" i="7"/>
  <c r="J66" i="7"/>
  <c r="J65" i="7"/>
  <c r="J64" i="7"/>
  <c r="J63" i="7"/>
  <c r="J62" i="7"/>
  <c r="J61" i="7"/>
  <c r="J60" i="7"/>
  <c r="J59" i="7"/>
  <c r="J58" i="7"/>
  <c r="J57" i="7"/>
  <c r="J56" i="7"/>
  <c r="J55" i="7"/>
  <c r="J54" i="7"/>
  <c r="J53" i="7"/>
  <c r="J52" i="7"/>
  <c r="J51" i="7"/>
  <c r="F66" i="7"/>
  <c r="F65" i="7"/>
  <c r="F64" i="7"/>
  <c r="F63" i="7"/>
  <c r="F62" i="7"/>
  <c r="F61" i="7"/>
  <c r="F60" i="7"/>
  <c r="F59" i="7"/>
  <c r="F58" i="7"/>
  <c r="F57" i="7"/>
  <c r="F56" i="7"/>
  <c r="F55" i="7"/>
  <c r="F54" i="7"/>
  <c r="F53" i="7"/>
  <c r="F52" i="7"/>
  <c r="F51" i="7"/>
  <c r="J44" i="7"/>
  <c r="J43" i="7"/>
  <c r="J42" i="7"/>
  <c r="J41" i="7"/>
  <c r="J40" i="7"/>
  <c r="J39" i="7"/>
  <c r="J38" i="7"/>
  <c r="J37" i="7"/>
  <c r="J36" i="7"/>
  <c r="J35" i="7"/>
  <c r="J34" i="7"/>
  <c r="J33" i="7"/>
  <c r="J32" i="7"/>
  <c r="J31" i="7"/>
  <c r="J30" i="7"/>
  <c r="J29" i="7"/>
  <c r="F44" i="7"/>
  <c r="F43" i="7"/>
  <c r="F42" i="7"/>
  <c r="F41" i="7"/>
  <c r="F40" i="7"/>
  <c r="F39" i="7"/>
  <c r="F38" i="7"/>
  <c r="F37" i="7"/>
  <c r="F36" i="7"/>
  <c r="F35" i="7"/>
  <c r="F34" i="7"/>
  <c r="F33" i="7"/>
  <c r="F32" i="7"/>
  <c r="F31" i="7"/>
  <c r="F30" i="7"/>
  <c r="F29" i="7"/>
  <c r="R19" i="8"/>
  <c r="R18" i="8"/>
  <c r="R17" i="8"/>
  <c r="R16" i="8"/>
  <c r="R15" i="8"/>
  <c r="R14" i="8"/>
  <c r="R13" i="8"/>
  <c r="R12" i="8"/>
  <c r="R11" i="8"/>
  <c r="R10" i="8"/>
  <c r="R9" i="8"/>
  <c r="R8" i="8"/>
  <c r="R7" i="8"/>
  <c r="N19" i="8"/>
  <c r="N18" i="8"/>
  <c r="N17" i="8"/>
  <c r="N16" i="8"/>
  <c r="N15" i="8"/>
  <c r="N14" i="8"/>
  <c r="N13" i="8"/>
  <c r="N12" i="8"/>
  <c r="N11" i="8"/>
  <c r="N10" i="8"/>
  <c r="N9" i="8"/>
  <c r="N8" i="8"/>
  <c r="N7" i="8"/>
  <c r="J19" i="8"/>
  <c r="J18" i="8"/>
  <c r="J17" i="8"/>
  <c r="J16" i="8"/>
  <c r="J15" i="8"/>
  <c r="J14" i="8"/>
  <c r="J13" i="8"/>
  <c r="J12" i="8"/>
  <c r="J11" i="8"/>
  <c r="J10" i="8"/>
  <c r="J9" i="8"/>
  <c r="J8" i="8"/>
  <c r="J7" i="8"/>
  <c r="F8" i="8"/>
  <c r="F9" i="8"/>
  <c r="F10" i="8"/>
  <c r="F11" i="8"/>
  <c r="F12" i="8"/>
  <c r="F13" i="8"/>
  <c r="F14" i="8"/>
  <c r="F15" i="8"/>
  <c r="F16" i="8"/>
  <c r="F17" i="8"/>
  <c r="F18" i="8"/>
  <c r="F19" i="8"/>
  <c r="F7" i="8"/>
  <c r="J35" i="9"/>
  <c r="J34" i="9"/>
  <c r="J33" i="9"/>
  <c r="J32" i="9"/>
  <c r="J31" i="9"/>
  <c r="J30" i="9"/>
  <c r="J29" i="9"/>
  <c r="J28" i="9"/>
  <c r="J27" i="9"/>
  <c r="J26" i="9"/>
  <c r="J25" i="9"/>
  <c r="J24" i="9"/>
  <c r="J23" i="9"/>
  <c r="J22" i="9"/>
  <c r="J21" i="9"/>
  <c r="J20" i="9"/>
  <c r="J19" i="9"/>
  <c r="J18" i="9"/>
  <c r="J17" i="9"/>
  <c r="J16" i="9"/>
  <c r="J15" i="9"/>
  <c r="J14" i="9"/>
  <c r="J13" i="9"/>
  <c r="J12" i="9"/>
  <c r="J11" i="9"/>
  <c r="J10" i="9"/>
  <c r="J9" i="9"/>
  <c r="J8" i="9"/>
  <c r="J7" i="9"/>
  <c r="F8" i="9"/>
  <c r="F9" i="9"/>
  <c r="F10" i="9"/>
  <c r="F11" i="9"/>
  <c r="F12" i="9"/>
  <c r="F13" i="9"/>
  <c r="F14" i="9"/>
  <c r="F15" i="9"/>
  <c r="F16" i="9"/>
  <c r="F17" i="9"/>
  <c r="F18" i="9"/>
  <c r="F19" i="9"/>
  <c r="F20" i="9"/>
  <c r="F21" i="9"/>
  <c r="F22" i="9"/>
  <c r="F23" i="9"/>
  <c r="F24" i="9"/>
  <c r="F25" i="9"/>
  <c r="F26" i="9"/>
  <c r="F27" i="9"/>
  <c r="F28" i="9"/>
  <c r="F29" i="9"/>
  <c r="F30" i="9"/>
  <c r="F31" i="9"/>
  <c r="F32" i="9"/>
  <c r="F33" i="9"/>
  <c r="F34" i="9"/>
  <c r="F35" i="9"/>
  <c r="J15" i="10"/>
  <c r="J14" i="10"/>
  <c r="J13" i="10"/>
  <c r="J12" i="10"/>
  <c r="J11" i="10"/>
  <c r="J10" i="10"/>
  <c r="J9" i="10"/>
  <c r="J8" i="10"/>
  <c r="J7" i="10"/>
  <c r="F8" i="10"/>
  <c r="F9" i="10"/>
  <c r="F10" i="10"/>
  <c r="F11" i="10"/>
  <c r="F12" i="10"/>
  <c r="F13" i="10"/>
  <c r="F14" i="10"/>
  <c r="F15" i="10"/>
  <c r="F7" i="10"/>
  <c r="J17" i="11"/>
  <c r="J16" i="11"/>
  <c r="J15" i="11"/>
  <c r="J14" i="11"/>
  <c r="J13" i="11"/>
  <c r="J12" i="11"/>
  <c r="J11" i="11"/>
  <c r="J10" i="11"/>
  <c r="J9" i="11"/>
  <c r="J8" i="11"/>
  <c r="F8" i="11"/>
  <c r="F9" i="11"/>
  <c r="F10" i="11"/>
  <c r="F11" i="11"/>
  <c r="F12" i="11"/>
  <c r="F13" i="11"/>
  <c r="F14" i="11"/>
  <c r="F15" i="11"/>
  <c r="F16" i="11"/>
  <c r="F17" i="11"/>
  <c r="F7" i="11"/>
  <c r="J20" i="12"/>
  <c r="J19" i="12"/>
  <c r="J18" i="12"/>
  <c r="J17" i="12"/>
  <c r="J16" i="12"/>
  <c r="J15" i="12"/>
  <c r="J14" i="12"/>
  <c r="J13" i="12"/>
  <c r="J12" i="12"/>
  <c r="J11" i="12"/>
  <c r="J10" i="12"/>
  <c r="J9" i="12"/>
  <c r="J8" i="12"/>
  <c r="J7" i="12"/>
  <c r="F8" i="12"/>
  <c r="F9" i="12"/>
  <c r="F10" i="12"/>
  <c r="F11" i="12"/>
  <c r="F12" i="12"/>
  <c r="F13" i="12"/>
  <c r="F14" i="12"/>
  <c r="F15" i="12"/>
  <c r="F16" i="12"/>
  <c r="F17" i="12"/>
  <c r="F18" i="12"/>
  <c r="F19" i="12"/>
  <c r="F20" i="12"/>
  <c r="F7" i="12"/>
  <c r="J15" i="13"/>
  <c r="J14" i="13"/>
  <c r="J13" i="13"/>
  <c r="J12" i="13"/>
  <c r="J11" i="13"/>
  <c r="J10" i="13"/>
  <c r="J9" i="13"/>
  <c r="J8" i="13"/>
  <c r="J7" i="13"/>
  <c r="F8" i="13"/>
  <c r="F9" i="13"/>
  <c r="F10" i="13"/>
  <c r="F11" i="13"/>
  <c r="F12" i="13"/>
  <c r="F13" i="13"/>
  <c r="F14" i="13"/>
  <c r="F15" i="13"/>
  <c r="F7" i="13"/>
  <c r="J9" i="14"/>
  <c r="J8" i="14"/>
  <c r="J7" i="14"/>
  <c r="F8" i="14"/>
  <c r="F9" i="14"/>
  <c r="F7" i="14"/>
  <c r="F8" i="16"/>
  <c r="F9" i="16"/>
  <c r="F10" i="16"/>
  <c r="F11" i="16"/>
  <c r="F12" i="16"/>
  <c r="F13" i="16"/>
  <c r="F14" i="16"/>
  <c r="F7" i="16"/>
  <c r="F11" i="17"/>
  <c r="F10" i="17"/>
  <c r="F9" i="17"/>
  <c r="F8" i="17"/>
  <c r="F7" i="17"/>
  <c r="J7" i="17"/>
  <c r="J8" i="17"/>
  <c r="J9" i="17"/>
  <c r="J10" i="17"/>
  <c r="J11" i="17"/>
  <c r="J20" i="3" l="1"/>
  <c r="J16" i="3"/>
  <c r="J14" i="3"/>
  <c r="J10" i="3"/>
  <c r="J19" i="19"/>
  <c r="J15" i="19"/>
  <c r="J14" i="19"/>
  <c r="J11" i="19"/>
  <c r="J9" i="19"/>
  <c r="J16" i="19" l="1"/>
  <c r="J21" i="19"/>
  <c r="J20" i="19"/>
  <c r="J13" i="19"/>
  <c r="J7" i="19"/>
  <c r="J12" i="19"/>
  <c r="J17" i="19"/>
  <c r="J10" i="19"/>
  <c r="J18" i="19"/>
  <c r="J9" i="3"/>
  <c r="J13" i="3"/>
  <c r="J18" i="3"/>
  <c r="J19" i="3"/>
  <c r="J12" i="3"/>
  <c r="J11" i="3"/>
  <c r="J15" i="3"/>
  <c r="J17" i="3"/>
  <c r="J21" i="3"/>
  <c r="H41" i="6" l="1"/>
  <c r="G41" i="6"/>
  <c r="H40" i="6"/>
  <c r="G40" i="6"/>
  <c r="H39" i="6"/>
  <c r="G39" i="6"/>
  <c r="H38" i="6"/>
  <c r="G38" i="6"/>
  <c r="H37" i="6"/>
  <c r="G37" i="6"/>
  <c r="H36" i="6"/>
  <c r="G36" i="6"/>
  <c r="H35" i="6"/>
  <c r="G35" i="6"/>
  <c r="H34" i="6"/>
  <c r="G34" i="6"/>
  <c r="H33" i="6"/>
  <c r="G33" i="6"/>
  <c r="H32" i="6"/>
  <c r="G32" i="6"/>
  <c r="H31" i="6"/>
  <c r="G31" i="6"/>
  <c r="H30" i="6"/>
  <c r="G30" i="6"/>
  <c r="H29" i="6"/>
  <c r="G29" i="6"/>
  <c r="H28" i="6"/>
  <c r="G28" i="6"/>
  <c r="H27" i="6"/>
  <c r="G27" i="6"/>
  <c r="H26" i="6"/>
  <c r="G26" i="6"/>
  <c r="H25" i="6"/>
  <c r="G25" i="6"/>
  <c r="H24" i="6"/>
  <c r="G24" i="6"/>
  <c r="H23" i="6"/>
  <c r="G23" i="6"/>
  <c r="H22" i="6"/>
  <c r="G22" i="6"/>
  <c r="H21" i="6"/>
  <c r="G21" i="6"/>
  <c r="H20" i="6"/>
  <c r="G20" i="6"/>
  <c r="H19" i="6"/>
  <c r="G19" i="6"/>
  <c r="H18" i="6"/>
  <c r="G18" i="6"/>
  <c r="H17" i="6"/>
  <c r="G17" i="6"/>
  <c r="H16" i="6"/>
  <c r="G16" i="6"/>
  <c r="H15" i="6"/>
  <c r="G15" i="6"/>
  <c r="H14" i="6"/>
  <c r="G14" i="6"/>
  <c r="H13" i="6"/>
  <c r="G13" i="6"/>
  <c r="H12" i="6"/>
  <c r="G12" i="6"/>
  <c r="H11" i="6"/>
  <c r="G11" i="6"/>
  <c r="H10" i="6"/>
  <c r="G10" i="6"/>
  <c r="H9" i="6"/>
  <c r="G9" i="6"/>
  <c r="H8" i="6"/>
  <c r="G8" i="6"/>
  <c r="H7" i="6"/>
  <c r="G7" i="6"/>
  <c r="C7" i="6"/>
  <c r="D7" i="6"/>
  <c r="C8" i="6"/>
  <c r="D8" i="6"/>
  <c r="C9" i="6"/>
  <c r="D9" i="6"/>
  <c r="C10" i="6"/>
  <c r="D10" i="6"/>
  <c r="C11" i="6"/>
  <c r="D11" i="6"/>
  <c r="F11" i="6" s="1"/>
  <c r="C12" i="6"/>
  <c r="D12" i="6"/>
  <c r="C13" i="6"/>
  <c r="D13" i="6"/>
  <c r="C14" i="6"/>
  <c r="D14" i="6"/>
  <c r="C15" i="6"/>
  <c r="D15" i="6"/>
  <c r="F15" i="6" s="1"/>
  <c r="C16" i="6"/>
  <c r="D16" i="6"/>
  <c r="C17" i="6"/>
  <c r="D17" i="6"/>
  <c r="C18" i="6"/>
  <c r="D18" i="6"/>
  <c r="C19" i="6"/>
  <c r="D19" i="6"/>
  <c r="C20" i="6"/>
  <c r="D20" i="6"/>
  <c r="C21" i="6"/>
  <c r="D21" i="6"/>
  <c r="C22" i="6"/>
  <c r="D22" i="6"/>
  <c r="C23" i="6"/>
  <c r="D23" i="6"/>
  <c r="C24" i="6"/>
  <c r="D24" i="6"/>
  <c r="C25" i="6"/>
  <c r="D25" i="6"/>
  <c r="C26" i="6"/>
  <c r="D26" i="6"/>
  <c r="C27" i="6"/>
  <c r="D27" i="6"/>
  <c r="C28" i="6"/>
  <c r="D28" i="6"/>
  <c r="C29" i="6"/>
  <c r="D29" i="6"/>
  <c r="C30" i="6"/>
  <c r="D30" i="6"/>
  <c r="C31" i="6"/>
  <c r="C32" i="6"/>
  <c r="C33" i="6"/>
  <c r="C34" i="6"/>
  <c r="C35" i="6"/>
  <c r="C36" i="6"/>
  <c r="C37" i="6"/>
  <c r="C38" i="6"/>
  <c r="C39" i="6"/>
  <c r="C40" i="6"/>
  <c r="C41" i="6"/>
  <c r="D32" i="6"/>
  <c r="D33" i="6"/>
  <c r="D34" i="6"/>
  <c r="D35" i="6"/>
  <c r="D36" i="6"/>
  <c r="D37" i="6"/>
  <c r="D38" i="6"/>
  <c r="D39" i="6"/>
  <c r="D40" i="6"/>
  <c r="D41" i="6"/>
  <c r="F244" i="6"/>
  <c r="F38" i="6" l="1"/>
  <c r="F23" i="6"/>
  <c r="F27" i="6"/>
  <c r="F19" i="6"/>
  <c r="F30" i="6"/>
  <c r="F26" i="6"/>
  <c r="F22" i="6"/>
  <c r="F18" i="6"/>
  <c r="F10" i="6"/>
  <c r="F41" i="6"/>
  <c r="F33" i="6"/>
  <c r="F28" i="6"/>
  <c r="F24" i="6"/>
  <c r="F20" i="6"/>
  <c r="F16" i="6"/>
  <c r="F12" i="6"/>
  <c r="F8" i="6"/>
  <c r="F14" i="6"/>
  <c r="F35" i="6"/>
  <c r="F34" i="6"/>
  <c r="F29" i="6"/>
  <c r="F25" i="6"/>
  <c r="F21" i="6"/>
  <c r="F17" i="6"/>
  <c r="F13" i="6"/>
  <c r="F9" i="6"/>
  <c r="J8" i="6"/>
  <c r="J12" i="6"/>
  <c r="J24" i="6"/>
  <c r="J28" i="6"/>
  <c r="J32" i="6"/>
  <c r="J36" i="6"/>
  <c r="J16" i="6"/>
  <c r="J20" i="6"/>
  <c r="F39" i="6"/>
  <c r="J7" i="6"/>
  <c r="J15" i="6"/>
  <c r="J19" i="6"/>
  <c r="J23" i="6"/>
  <c r="J11" i="6"/>
  <c r="J27" i="6"/>
  <c r="J31" i="6"/>
  <c r="F37" i="6"/>
  <c r="F7" i="6"/>
  <c r="J10" i="6"/>
  <c r="J14" i="6"/>
  <c r="J18" i="6"/>
  <c r="J22" i="6"/>
  <c r="J26" i="6"/>
  <c r="J30" i="6"/>
  <c r="J34" i="6"/>
  <c r="J38" i="6"/>
  <c r="J35" i="6"/>
  <c r="J9" i="6"/>
  <c r="J13" i="6"/>
  <c r="J17" i="6"/>
  <c r="J21" i="6"/>
  <c r="J25" i="6"/>
  <c r="J29" i="6"/>
  <c r="J33" i="6"/>
  <c r="J37" i="6"/>
  <c r="F36" i="6"/>
  <c r="J39" i="6"/>
  <c r="J40" i="6"/>
  <c r="J41" i="6"/>
  <c r="F32" i="6"/>
  <c r="F40" i="6"/>
  <c r="W11" i="8"/>
  <c r="W7" i="8"/>
  <c r="X7" i="8"/>
  <c r="W8" i="8"/>
  <c r="X8" i="8"/>
  <c r="W9" i="8"/>
  <c r="X9" i="8"/>
  <c r="W10" i="8"/>
  <c r="X10" i="8"/>
  <c r="X11" i="8"/>
  <c r="Z11" i="8" s="1"/>
  <c r="W12" i="8"/>
  <c r="X12" i="8"/>
  <c r="W13" i="8"/>
  <c r="X13" i="8"/>
  <c r="W14" i="8"/>
  <c r="X14" i="8"/>
  <c r="W15" i="8"/>
  <c r="X15" i="8"/>
  <c r="Z15" i="8" s="1"/>
  <c r="W16" i="8"/>
  <c r="X16" i="8"/>
  <c r="Z16" i="8" s="1"/>
  <c r="W17" i="8"/>
  <c r="X17" i="8"/>
  <c r="W18" i="8"/>
  <c r="X18" i="8"/>
  <c r="X19" i="8"/>
  <c r="W19" i="8"/>
  <c r="Z7" i="8" l="1"/>
  <c r="Z12" i="8"/>
  <c r="Z8" i="8"/>
  <c r="Z18" i="8"/>
  <c r="Z17" i="8"/>
  <c r="Z13" i="8"/>
  <c r="Z14" i="8"/>
  <c r="Z9" i="8"/>
  <c r="Z19" i="8"/>
  <c r="Z10" i="8"/>
  <c r="E29" i="18"/>
  <c r="I29" i="18"/>
  <c r="E30" i="18"/>
  <c r="I30" i="18"/>
  <c r="E31" i="18"/>
  <c r="I31" i="18"/>
  <c r="E32" i="18"/>
  <c r="I32" i="18"/>
  <c r="E33" i="18"/>
  <c r="I33" i="18"/>
  <c r="E34" i="18"/>
  <c r="I34" i="18"/>
  <c r="E35" i="18"/>
  <c r="I35" i="18"/>
  <c r="E36" i="18"/>
  <c r="I36" i="18"/>
  <c r="E37" i="18"/>
  <c r="I37" i="18"/>
  <c r="E38" i="18"/>
  <c r="I38" i="18"/>
  <c r="E39" i="18"/>
  <c r="I39" i="18"/>
  <c r="E40" i="18"/>
  <c r="I40" i="18"/>
  <c r="E41" i="18"/>
  <c r="I41" i="18"/>
  <c r="E42" i="18"/>
  <c r="I42" i="18"/>
  <c r="E43" i="18"/>
  <c r="I43" i="18"/>
  <c r="E44" i="18"/>
  <c r="I44" i="18"/>
  <c r="E51" i="18"/>
  <c r="I51" i="18"/>
  <c r="E52" i="18"/>
  <c r="I52" i="18"/>
  <c r="E53" i="18"/>
  <c r="I53" i="18"/>
  <c r="E54" i="18"/>
  <c r="I54" i="18"/>
  <c r="E55" i="18"/>
  <c r="I55" i="18"/>
  <c r="E56" i="18"/>
  <c r="I56" i="18"/>
  <c r="E57" i="18"/>
  <c r="I57" i="18"/>
  <c r="E58" i="18"/>
  <c r="I58" i="18"/>
  <c r="E59" i="18"/>
  <c r="I59" i="18"/>
  <c r="I60" i="18"/>
  <c r="I61" i="18"/>
  <c r="I62" i="18"/>
  <c r="I63" i="18"/>
  <c r="E64" i="18"/>
  <c r="I64" i="18"/>
  <c r="E65" i="18"/>
  <c r="I65" i="18"/>
  <c r="E66" i="18"/>
  <c r="I66" i="18"/>
  <c r="E73" i="18"/>
  <c r="I73" i="18"/>
  <c r="E74" i="18"/>
  <c r="I74" i="18"/>
  <c r="E75" i="18"/>
  <c r="I75" i="18"/>
  <c r="E76" i="18"/>
  <c r="I76" i="18"/>
  <c r="E77" i="18"/>
  <c r="I77" i="18"/>
  <c r="E78" i="18"/>
  <c r="I78" i="18"/>
  <c r="E79" i="18"/>
  <c r="I79" i="18"/>
  <c r="E80" i="18"/>
  <c r="I80" i="18"/>
  <c r="E81" i="18"/>
  <c r="I81" i="18"/>
  <c r="E82" i="18"/>
  <c r="I82" i="18"/>
  <c r="E83" i="18"/>
  <c r="I83" i="18"/>
  <c r="E84" i="18"/>
  <c r="I84" i="18"/>
  <c r="E85" i="18"/>
  <c r="I85" i="18"/>
  <c r="E86" i="18"/>
  <c r="I86" i="18"/>
  <c r="E87" i="18"/>
  <c r="I87" i="18"/>
  <c r="E88" i="18"/>
  <c r="I88" i="18"/>
  <c r="E95" i="18"/>
  <c r="I95" i="18"/>
  <c r="E96" i="18"/>
  <c r="I96" i="18"/>
  <c r="E97" i="18"/>
  <c r="I97" i="18"/>
  <c r="E98" i="18"/>
  <c r="I98" i="18"/>
  <c r="E99" i="18"/>
  <c r="I99" i="18"/>
  <c r="E100" i="18"/>
  <c r="I100" i="18"/>
  <c r="E101" i="18"/>
  <c r="I101" i="18"/>
  <c r="E102" i="18"/>
  <c r="I102" i="18"/>
  <c r="E103" i="18"/>
  <c r="I103" i="18"/>
  <c r="E104" i="18"/>
  <c r="I104" i="18"/>
  <c r="E105" i="18"/>
  <c r="I105" i="18"/>
  <c r="E106" i="18"/>
  <c r="I106" i="18"/>
  <c r="E107" i="18"/>
  <c r="I107" i="18"/>
  <c r="E108" i="18"/>
  <c r="I108" i="18"/>
  <c r="E109" i="18"/>
  <c r="I109" i="18"/>
  <c r="E110" i="18"/>
  <c r="I110" i="18"/>
  <c r="E117" i="18"/>
  <c r="I117" i="18"/>
  <c r="E118" i="18"/>
  <c r="I118" i="18"/>
  <c r="E119" i="18"/>
  <c r="I119" i="18"/>
  <c r="E120" i="18"/>
  <c r="I120" i="18"/>
  <c r="E121" i="18"/>
  <c r="I121" i="18"/>
  <c r="E122" i="18"/>
  <c r="I122" i="18"/>
  <c r="E123" i="18"/>
  <c r="I123" i="18"/>
  <c r="E124" i="18"/>
  <c r="I124" i="18"/>
  <c r="E125" i="18"/>
  <c r="I125" i="18"/>
  <c r="E126" i="18"/>
  <c r="I126" i="18"/>
  <c r="E127" i="18"/>
  <c r="I127" i="18"/>
  <c r="E128" i="18"/>
  <c r="I128" i="18"/>
  <c r="E129" i="18"/>
  <c r="I129" i="18"/>
  <c r="E130" i="18"/>
  <c r="I130" i="18"/>
  <c r="E131" i="18"/>
  <c r="I131" i="18"/>
  <c r="E132" i="18"/>
  <c r="I132" i="18"/>
  <c r="E139" i="18"/>
  <c r="I139" i="18"/>
  <c r="E140" i="18"/>
  <c r="I140" i="18"/>
  <c r="E141" i="18"/>
  <c r="I141" i="18"/>
  <c r="E142" i="18"/>
  <c r="I142" i="18"/>
  <c r="E143" i="18"/>
  <c r="I143" i="18"/>
  <c r="E144" i="18"/>
  <c r="I144" i="18"/>
  <c r="E145" i="18"/>
  <c r="I145" i="18"/>
  <c r="E146" i="18"/>
  <c r="I146" i="18"/>
  <c r="E147" i="18"/>
  <c r="I147" i="18"/>
  <c r="E148" i="18"/>
  <c r="I148" i="18"/>
  <c r="E149" i="18"/>
  <c r="I149" i="18"/>
  <c r="E150" i="18"/>
  <c r="I150" i="18"/>
  <c r="E151" i="18"/>
  <c r="I151" i="18"/>
  <c r="E152" i="18"/>
  <c r="I152" i="18"/>
  <c r="E153" i="18"/>
  <c r="I153" i="18"/>
  <c r="E154" i="18"/>
  <c r="I154" i="18"/>
  <c r="I155" i="18"/>
  <c r="J155" i="18"/>
  <c r="E161" i="18"/>
  <c r="I161" i="18"/>
  <c r="E162" i="18"/>
  <c r="I162" i="18"/>
  <c r="E163" i="18"/>
  <c r="I163" i="18"/>
  <c r="E164" i="18"/>
  <c r="I164" i="18"/>
  <c r="E165" i="18"/>
  <c r="I165" i="18"/>
  <c r="E166" i="18"/>
  <c r="I166" i="18"/>
  <c r="E167" i="18"/>
  <c r="I167" i="18"/>
  <c r="E168" i="18"/>
  <c r="I168" i="18"/>
  <c r="E169" i="18"/>
  <c r="I169" i="18"/>
  <c r="E170" i="18"/>
  <c r="I170" i="18"/>
  <c r="E171" i="18"/>
  <c r="I171" i="18"/>
  <c r="E172" i="18"/>
  <c r="I172" i="18"/>
  <c r="E173" i="18"/>
  <c r="I173" i="18"/>
  <c r="E174" i="18"/>
  <c r="I174" i="18"/>
  <c r="E175" i="18"/>
  <c r="I175" i="18"/>
  <c r="E176" i="18"/>
  <c r="I176" i="18"/>
  <c r="E183" i="18"/>
  <c r="I183" i="18"/>
  <c r="E184" i="18"/>
  <c r="I184" i="18"/>
  <c r="E185" i="18"/>
  <c r="I185" i="18"/>
  <c r="E186" i="18"/>
  <c r="I186" i="18"/>
  <c r="E187" i="18"/>
  <c r="I187" i="18"/>
  <c r="E188" i="18"/>
  <c r="I188" i="18"/>
  <c r="E189" i="18"/>
  <c r="I189" i="18"/>
  <c r="E190" i="18"/>
  <c r="I190" i="18"/>
  <c r="E191" i="18"/>
  <c r="I191" i="18"/>
  <c r="E192" i="18"/>
  <c r="I192" i="18"/>
  <c r="E193" i="18"/>
  <c r="I193" i="18"/>
  <c r="E194" i="18"/>
  <c r="I194" i="18"/>
  <c r="E195" i="18"/>
  <c r="I195" i="18"/>
  <c r="E196" i="18"/>
  <c r="I196" i="18"/>
  <c r="E197" i="18"/>
  <c r="I197" i="18"/>
  <c r="E198" i="18"/>
  <c r="I198" i="18"/>
  <c r="E205" i="18"/>
  <c r="I205" i="18"/>
  <c r="E206" i="18"/>
  <c r="I206" i="18"/>
  <c r="E207" i="18"/>
  <c r="I207" i="18"/>
  <c r="E208" i="18"/>
  <c r="I208" i="18"/>
  <c r="E209" i="18"/>
  <c r="I209" i="18"/>
  <c r="E210" i="18"/>
  <c r="I210" i="18"/>
  <c r="E211" i="18"/>
  <c r="I211" i="18"/>
  <c r="E212" i="18"/>
  <c r="I212" i="18"/>
  <c r="E213" i="18"/>
  <c r="I213" i="18"/>
  <c r="E214" i="18"/>
  <c r="I214" i="18"/>
  <c r="E215" i="18"/>
  <c r="I215" i="18"/>
  <c r="E216" i="18"/>
  <c r="I216" i="18"/>
  <c r="E217" i="18"/>
  <c r="I217" i="18"/>
  <c r="E218" i="18"/>
  <c r="I218" i="18"/>
  <c r="E219" i="18"/>
  <c r="I219" i="18"/>
  <c r="E220" i="18"/>
  <c r="I220" i="18"/>
  <c r="E227" i="18"/>
  <c r="I227" i="18"/>
  <c r="E228" i="18"/>
  <c r="I228" i="18"/>
  <c r="E229" i="18"/>
  <c r="I229" i="18"/>
  <c r="E230" i="18"/>
  <c r="I230" i="18"/>
  <c r="E231" i="18"/>
  <c r="I231" i="18"/>
  <c r="E232" i="18"/>
  <c r="I232" i="18"/>
  <c r="E233" i="18"/>
  <c r="I233" i="18"/>
  <c r="E234" i="18"/>
  <c r="I234" i="18"/>
  <c r="E235" i="18"/>
  <c r="I235" i="18"/>
  <c r="E236" i="18"/>
  <c r="I236" i="18"/>
  <c r="E237" i="18"/>
  <c r="I237" i="18"/>
  <c r="E238" i="18"/>
  <c r="I238" i="18"/>
  <c r="E239" i="18"/>
  <c r="I239" i="18"/>
  <c r="E240" i="18"/>
  <c r="I240" i="18"/>
  <c r="E241" i="18"/>
  <c r="I241" i="18"/>
  <c r="E242" i="18"/>
  <c r="I242" i="18"/>
  <c r="E17" i="2" l="1"/>
  <c r="I16" i="2"/>
  <c r="I15" i="2"/>
  <c r="I14" i="2"/>
  <c r="I13" i="2"/>
  <c r="I12" i="2"/>
  <c r="I11" i="2"/>
  <c r="I10" i="2"/>
  <c r="I9" i="2"/>
  <c r="I8" i="2"/>
  <c r="I7" i="2"/>
  <c r="E16" i="2"/>
  <c r="E15" i="2"/>
  <c r="E14" i="2"/>
  <c r="E13" i="2"/>
  <c r="E12" i="2"/>
  <c r="E11" i="2"/>
  <c r="E10" i="2"/>
  <c r="E9" i="2"/>
  <c r="E8" i="2"/>
  <c r="E7" i="2"/>
  <c r="I16" i="1"/>
  <c r="I15" i="1"/>
  <c r="I14" i="1"/>
  <c r="I13" i="1"/>
  <c r="I12" i="1"/>
  <c r="I11" i="1"/>
  <c r="I10" i="1"/>
  <c r="I9" i="1"/>
  <c r="I8" i="1"/>
  <c r="I7" i="1"/>
  <c r="E8" i="1"/>
  <c r="E9" i="1"/>
  <c r="E10" i="1"/>
  <c r="E11" i="1"/>
  <c r="E12" i="1"/>
  <c r="E13" i="1"/>
  <c r="E14" i="1"/>
  <c r="E15" i="1"/>
  <c r="E16" i="1"/>
  <c r="E7" i="1"/>
  <c r="H22" i="18" l="1"/>
  <c r="G22" i="18"/>
  <c r="H21" i="18"/>
  <c r="G21" i="18"/>
  <c r="H20" i="18"/>
  <c r="G20" i="18"/>
  <c r="H19" i="18"/>
  <c r="G19" i="18"/>
  <c r="H18" i="18"/>
  <c r="G18" i="18"/>
  <c r="H17" i="18"/>
  <c r="G17" i="18"/>
  <c r="H16" i="18"/>
  <c r="G16" i="18"/>
  <c r="H15" i="18"/>
  <c r="G15" i="18"/>
  <c r="H14" i="18"/>
  <c r="G14" i="18"/>
  <c r="H13" i="18"/>
  <c r="G13" i="18"/>
  <c r="H12" i="18"/>
  <c r="G12" i="18"/>
  <c r="H11" i="18"/>
  <c r="G11" i="18"/>
  <c r="H10" i="18"/>
  <c r="G10" i="18"/>
  <c r="H9" i="18"/>
  <c r="G9" i="18"/>
  <c r="H8" i="18"/>
  <c r="G8" i="18"/>
  <c r="H7" i="18"/>
  <c r="G7" i="18"/>
  <c r="D7" i="18"/>
  <c r="D8" i="18"/>
  <c r="D9" i="18"/>
  <c r="D10" i="18"/>
  <c r="D11" i="18"/>
  <c r="D12" i="18"/>
  <c r="D13" i="18"/>
  <c r="D14" i="18"/>
  <c r="D15" i="18"/>
  <c r="D16" i="18"/>
  <c r="D17" i="18"/>
  <c r="D18" i="18"/>
  <c r="D19" i="18"/>
  <c r="D20" i="18"/>
  <c r="D21" i="18"/>
  <c r="D22" i="18"/>
  <c r="C8" i="18"/>
  <c r="C9" i="18"/>
  <c r="C10" i="18"/>
  <c r="C11" i="18"/>
  <c r="C12" i="18"/>
  <c r="C13" i="18"/>
  <c r="C14" i="18"/>
  <c r="C15" i="18"/>
  <c r="C16" i="18"/>
  <c r="C17" i="18"/>
  <c r="C18" i="18"/>
  <c r="C19" i="18"/>
  <c r="C20" i="18"/>
  <c r="C21" i="18"/>
  <c r="C22" i="18"/>
  <c r="C7" i="18"/>
  <c r="I21" i="3"/>
  <c r="I20" i="3"/>
  <c r="I19" i="3"/>
  <c r="I18" i="3"/>
  <c r="I17" i="3"/>
  <c r="I16" i="3"/>
  <c r="I15" i="3"/>
  <c r="I14" i="3"/>
  <c r="I13" i="3"/>
  <c r="I12" i="3"/>
  <c r="I11" i="3"/>
  <c r="I10" i="3"/>
  <c r="I9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I21" i="19"/>
  <c r="I20" i="19"/>
  <c r="I19" i="19"/>
  <c r="I18" i="19"/>
  <c r="I17" i="19"/>
  <c r="I16" i="19"/>
  <c r="I15" i="19"/>
  <c r="I14" i="19"/>
  <c r="I13" i="19"/>
  <c r="I12" i="19"/>
  <c r="I11" i="19"/>
  <c r="I10" i="19"/>
  <c r="I9" i="19"/>
  <c r="I8" i="19"/>
  <c r="I7" i="19"/>
  <c r="E12" i="19"/>
  <c r="E13" i="19"/>
  <c r="E14" i="19"/>
  <c r="E15" i="19"/>
  <c r="E16" i="19"/>
  <c r="E17" i="19"/>
  <c r="E18" i="19"/>
  <c r="E19" i="19"/>
  <c r="E20" i="19"/>
  <c r="E21" i="19"/>
  <c r="E8" i="19"/>
  <c r="E9" i="19"/>
  <c r="E10" i="19"/>
  <c r="E11" i="19"/>
  <c r="E7" i="19"/>
  <c r="I20" i="5"/>
  <c r="I19" i="5"/>
  <c r="I18" i="5"/>
  <c r="I17" i="5"/>
  <c r="I16" i="5"/>
  <c r="I15" i="5"/>
  <c r="I14" i="5"/>
  <c r="I13" i="5"/>
  <c r="I12" i="5"/>
  <c r="I11" i="5"/>
  <c r="I10" i="5"/>
  <c r="I9" i="5"/>
  <c r="I8" i="5"/>
  <c r="I7" i="5"/>
  <c r="E12" i="5"/>
  <c r="E13" i="5"/>
  <c r="E14" i="5"/>
  <c r="E15" i="5"/>
  <c r="E16" i="5"/>
  <c r="E17" i="5"/>
  <c r="E18" i="5"/>
  <c r="E19" i="5"/>
  <c r="E20" i="5"/>
  <c r="E8" i="5"/>
  <c r="E9" i="5"/>
  <c r="E10" i="5"/>
  <c r="E11" i="5"/>
  <c r="E7" i="5"/>
  <c r="L10" i="4"/>
  <c r="K10" i="4"/>
  <c r="Q10" i="4" s="1"/>
  <c r="L9" i="4"/>
  <c r="R9" i="4" s="1"/>
  <c r="K9" i="4"/>
  <c r="Q9" i="4" s="1"/>
  <c r="L8" i="4"/>
  <c r="K8" i="4"/>
  <c r="Q8" i="4" s="1"/>
  <c r="E15" i="18" l="1"/>
  <c r="E7" i="18"/>
  <c r="J9" i="18"/>
  <c r="F22" i="18"/>
  <c r="J10" i="18"/>
  <c r="J14" i="18"/>
  <c r="E11" i="18"/>
  <c r="J13" i="18"/>
  <c r="J18" i="18"/>
  <c r="F14" i="18"/>
  <c r="F21" i="18"/>
  <c r="F13" i="18"/>
  <c r="F20" i="18"/>
  <c r="F12" i="18"/>
  <c r="F19" i="18"/>
  <c r="F11" i="18"/>
  <c r="F18" i="18"/>
  <c r="F10" i="18"/>
  <c r="F17" i="18"/>
  <c r="F9" i="18"/>
  <c r="F16" i="18"/>
  <c r="F8" i="18"/>
  <c r="F15" i="18"/>
  <c r="F7" i="18"/>
  <c r="J17" i="18"/>
  <c r="J22" i="18"/>
  <c r="J7" i="18"/>
  <c r="J11" i="18"/>
  <c r="J15" i="18"/>
  <c r="J19" i="18"/>
  <c r="J8" i="18"/>
  <c r="J16" i="18"/>
  <c r="J20" i="18"/>
  <c r="J12" i="18"/>
  <c r="J21" i="18"/>
  <c r="P8" i="4"/>
  <c r="R8" i="4"/>
  <c r="P10" i="4"/>
  <c r="R10" i="4"/>
  <c r="E19" i="18"/>
  <c r="O8" i="4"/>
  <c r="O10" i="4"/>
  <c r="O9" i="4"/>
  <c r="P9" i="4"/>
  <c r="Q11" i="4"/>
  <c r="E17" i="18"/>
  <c r="E9" i="18"/>
  <c r="E13" i="18"/>
  <c r="E21" i="18"/>
  <c r="E18" i="18"/>
  <c r="E10" i="18"/>
  <c r="E16" i="18"/>
  <c r="E8" i="18"/>
  <c r="E22" i="18"/>
  <c r="E14" i="18"/>
  <c r="E20" i="18"/>
  <c r="E12" i="18"/>
  <c r="I11" i="17"/>
  <c r="I10" i="17"/>
  <c r="I9" i="17"/>
  <c r="I8" i="17"/>
  <c r="I7" i="17"/>
  <c r="E8" i="17"/>
  <c r="E9" i="17"/>
  <c r="E10" i="17"/>
  <c r="E11" i="17"/>
  <c r="E7" i="17"/>
  <c r="J13" i="16"/>
  <c r="J12" i="16"/>
  <c r="J11" i="16"/>
  <c r="J10" i="16"/>
  <c r="J9" i="16"/>
  <c r="J8" i="16"/>
  <c r="J7" i="16"/>
  <c r="E8" i="16"/>
  <c r="E9" i="16"/>
  <c r="E10" i="16"/>
  <c r="E11" i="16"/>
  <c r="E12" i="16"/>
  <c r="E13" i="16"/>
  <c r="E7" i="16"/>
  <c r="I9" i="14"/>
  <c r="I8" i="14"/>
  <c r="I7" i="14"/>
  <c r="E8" i="14"/>
  <c r="E9" i="14"/>
  <c r="E7" i="14"/>
  <c r="I15" i="13"/>
  <c r="I14" i="13"/>
  <c r="I13" i="13"/>
  <c r="I12" i="13"/>
  <c r="I11" i="13"/>
  <c r="I10" i="13"/>
  <c r="I9" i="13"/>
  <c r="I8" i="13"/>
  <c r="I7" i="13"/>
  <c r="E8" i="13"/>
  <c r="E9" i="13"/>
  <c r="E10" i="13"/>
  <c r="E11" i="13"/>
  <c r="E12" i="13"/>
  <c r="E13" i="13"/>
  <c r="E14" i="13"/>
  <c r="E15" i="13"/>
  <c r="E7" i="13"/>
  <c r="I20" i="12"/>
  <c r="I19" i="12"/>
  <c r="I18" i="12"/>
  <c r="I17" i="12"/>
  <c r="I16" i="12"/>
  <c r="I15" i="12"/>
  <c r="I14" i="12"/>
  <c r="I13" i="12"/>
  <c r="I12" i="12"/>
  <c r="I11" i="12"/>
  <c r="I10" i="12"/>
  <c r="I9" i="12"/>
  <c r="I8" i="12"/>
  <c r="I7" i="12"/>
  <c r="E20" i="12"/>
  <c r="E19" i="12"/>
  <c r="E18" i="12"/>
  <c r="E17" i="12"/>
  <c r="E16" i="12"/>
  <c r="E15" i="12"/>
  <c r="E14" i="12"/>
  <c r="E13" i="12"/>
  <c r="E12" i="12"/>
  <c r="E11" i="12"/>
  <c r="E10" i="12"/>
  <c r="E9" i="12"/>
  <c r="E8" i="12"/>
  <c r="E7" i="12"/>
  <c r="I17" i="11"/>
  <c r="I16" i="11"/>
  <c r="I15" i="11"/>
  <c r="I14" i="11"/>
  <c r="I13" i="11"/>
  <c r="I12" i="11"/>
  <c r="I11" i="11"/>
  <c r="I10" i="11"/>
  <c r="I9" i="11"/>
  <c r="I8" i="11"/>
  <c r="J7" i="11"/>
  <c r="I7" i="11"/>
  <c r="E16" i="11"/>
  <c r="E17" i="11"/>
  <c r="E15" i="11"/>
  <c r="E14" i="11"/>
  <c r="E13" i="11"/>
  <c r="E12" i="11"/>
  <c r="E11" i="11"/>
  <c r="E10" i="11"/>
  <c r="E9" i="11"/>
  <c r="E8" i="11"/>
  <c r="E7" i="11"/>
  <c r="I15" i="10"/>
  <c r="I14" i="10"/>
  <c r="I13" i="10"/>
  <c r="I12" i="10"/>
  <c r="I11" i="10"/>
  <c r="I10" i="10"/>
  <c r="I9" i="10"/>
  <c r="I8" i="10"/>
  <c r="I7" i="10"/>
  <c r="E8" i="10"/>
  <c r="E9" i="10"/>
  <c r="E10" i="10"/>
  <c r="E11" i="10"/>
  <c r="E12" i="10"/>
  <c r="E13" i="10"/>
  <c r="E14" i="10"/>
  <c r="E15" i="10"/>
  <c r="E7" i="10"/>
  <c r="E7" i="9"/>
  <c r="I7" i="9"/>
  <c r="I35" i="9"/>
  <c r="I34" i="9"/>
  <c r="I33" i="9"/>
  <c r="I32" i="9"/>
  <c r="I31" i="9"/>
  <c r="I30" i="9"/>
  <c r="I29" i="9"/>
  <c r="I28" i="9"/>
  <c r="I27" i="9"/>
  <c r="I26" i="9"/>
  <c r="I25" i="9"/>
  <c r="I24" i="9"/>
  <c r="I23" i="9"/>
  <c r="I22" i="9"/>
  <c r="I21" i="9"/>
  <c r="I20" i="9"/>
  <c r="I19" i="9"/>
  <c r="I18" i="9"/>
  <c r="I17" i="9"/>
  <c r="I16" i="9"/>
  <c r="I15" i="9"/>
  <c r="I14" i="9"/>
  <c r="I13" i="9"/>
  <c r="I12" i="9"/>
  <c r="I11" i="9"/>
  <c r="I10" i="9"/>
  <c r="I9" i="9"/>
  <c r="I8" i="9"/>
  <c r="E8" i="9"/>
  <c r="E23" i="9"/>
  <c r="E24" i="9"/>
  <c r="E25" i="9"/>
  <c r="E26" i="9"/>
  <c r="E27" i="9"/>
  <c r="E28" i="9"/>
  <c r="E29" i="9"/>
  <c r="E30" i="9"/>
  <c r="E31" i="9"/>
  <c r="E32" i="9"/>
  <c r="E33" i="9"/>
  <c r="E34" i="9"/>
  <c r="E35" i="9"/>
  <c r="E18" i="9"/>
  <c r="E19" i="9"/>
  <c r="E20" i="9"/>
  <c r="E21" i="9"/>
  <c r="E22" i="9"/>
  <c r="E10" i="9"/>
  <c r="E11" i="9"/>
  <c r="E12" i="9"/>
  <c r="E13" i="9"/>
  <c r="E14" i="9"/>
  <c r="E15" i="9"/>
  <c r="E16" i="9"/>
  <c r="E17" i="9"/>
  <c r="E9" i="9"/>
  <c r="Q19" i="8"/>
  <c r="Q18" i="8"/>
  <c r="Q17" i="8"/>
  <c r="Q16" i="8"/>
  <c r="Q15" i="8"/>
  <c r="Q14" i="8"/>
  <c r="Q13" i="8"/>
  <c r="Q12" i="8"/>
  <c r="Q11" i="8"/>
  <c r="Q10" i="8"/>
  <c r="Q9" i="8"/>
  <c r="Q8" i="8"/>
  <c r="Q7" i="8"/>
  <c r="M19" i="8"/>
  <c r="M18" i="8"/>
  <c r="M17" i="8"/>
  <c r="M16" i="8"/>
  <c r="M15" i="8"/>
  <c r="M14" i="8"/>
  <c r="M13" i="8"/>
  <c r="M12" i="8"/>
  <c r="M11" i="8"/>
  <c r="M10" i="8"/>
  <c r="M9" i="8"/>
  <c r="M8" i="8"/>
  <c r="M7" i="8"/>
  <c r="I19" i="8"/>
  <c r="I18" i="8"/>
  <c r="I17" i="8"/>
  <c r="I16" i="8"/>
  <c r="I15" i="8"/>
  <c r="I14" i="8"/>
  <c r="I13" i="8"/>
  <c r="I12" i="8"/>
  <c r="I11" i="8"/>
  <c r="I10" i="8"/>
  <c r="I9" i="8"/>
  <c r="I8" i="8"/>
  <c r="I7" i="8"/>
  <c r="E8" i="8"/>
  <c r="E9" i="8"/>
  <c r="E10" i="8"/>
  <c r="E11" i="8"/>
  <c r="E12" i="8"/>
  <c r="E13" i="8"/>
  <c r="E14" i="8"/>
  <c r="E15" i="8"/>
  <c r="E16" i="8"/>
  <c r="E17" i="8"/>
  <c r="E18" i="8"/>
  <c r="E19" i="8"/>
  <c r="E7" i="8"/>
  <c r="I176" i="7"/>
  <c r="I175" i="7"/>
  <c r="I174" i="7"/>
  <c r="I173" i="7"/>
  <c r="I172" i="7"/>
  <c r="I171" i="7"/>
  <c r="I170" i="7"/>
  <c r="I169" i="7"/>
  <c r="I168" i="7"/>
  <c r="I167" i="7"/>
  <c r="I166" i="7"/>
  <c r="I165" i="7"/>
  <c r="I164" i="7"/>
  <c r="I163" i="7"/>
  <c r="I162" i="7"/>
  <c r="I161" i="7"/>
  <c r="E176" i="7"/>
  <c r="E175" i="7"/>
  <c r="E174" i="7"/>
  <c r="E173" i="7"/>
  <c r="E172" i="7"/>
  <c r="E171" i="7"/>
  <c r="E170" i="7"/>
  <c r="E169" i="7"/>
  <c r="E168" i="7"/>
  <c r="E167" i="7"/>
  <c r="E166" i="7"/>
  <c r="E165" i="7"/>
  <c r="E164" i="7"/>
  <c r="E163" i="7"/>
  <c r="E162" i="7"/>
  <c r="E161" i="7"/>
  <c r="I154" i="7"/>
  <c r="I153" i="7"/>
  <c r="I152" i="7"/>
  <c r="I151" i="7"/>
  <c r="I150" i="7"/>
  <c r="I149" i="7"/>
  <c r="I148" i="7"/>
  <c r="I147" i="7"/>
  <c r="I146" i="7"/>
  <c r="I145" i="7"/>
  <c r="I144" i="7"/>
  <c r="I143" i="7"/>
  <c r="I142" i="7"/>
  <c r="I141" i="7"/>
  <c r="I140" i="7"/>
  <c r="I139" i="7"/>
  <c r="E154" i="7"/>
  <c r="E153" i="7"/>
  <c r="E152" i="7"/>
  <c r="E151" i="7"/>
  <c r="E150" i="7"/>
  <c r="E149" i="7"/>
  <c r="E148" i="7"/>
  <c r="E147" i="7"/>
  <c r="E146" i="7"/>
  <c r="E145" i="7"/>
  <c r="E144" i="7"/>
  <c r="E143" i="7"/>
  <c r="E142" i="7"/>
  <c r="E141" i="7"/>
  <c r="E140" i="7"/>
  <c r="E139" i="7"/>
  <c r="I132" i="7"/>
  <c r="I131" i="7"/>
  <c r="I130" i="7"/>
  <c r="I129" i="7"/>
  <c r="I128" i="7"/>
  <c r="I127" i="7"/>
  <c r="I126" i="7"/>
  <c r="I125" i="7"/>
  <c r="I124" i="7"/>
  <c r="I123" i="7"/>
  <c r="I122" i="7"/>
  <c r="I121" i="7"/>
  <c r="I120" i="7"/>
  <c r="I119" i="7"/>
  <c r="I118" i="7"/>
  <c r="I117" i="7"/>
  <c r="E132" i="7"/>
  <c r="E131" i="7"/>
  <c r="E130" i="7"/>
  <c r="E129" i="7"/>
  <c r="E128" i="7"/>
  <c r="E127" i="7"/>
  <c r="E126" i="7"/>
  <c r="E125" i="7"/>
  <c r="E124" i="7"/>
  <c r="E123" i="7"/>
  <c r="E122" i="7"/>
  <c r="E121" i="7"/>
  <c r="E120" i="7"/>
  <c r="E119" i="7"/>
  <c r="E118" i="7"/>
  <c r="E117" i="7"/>
  <c r="I110" i="7"/>
  <c r="I109" i="7"/>
  <c r="I108" i="7"/>
  <c r="I107" i="7"/>
  <c r="I106" i="7"/>
  <c r="I105" i="7"/>
  <c r="I104" i="7"/>
  <c r="I103" i="7"/>
  <c r="I102" i="7"/>
  <c r="I101" i="7"/>
  <c r="I100" i="7"/>
  <c r="I99" i="7"/>
  <c r="I98" i="7"/>
  <c r="I97" i="7"/>
  <c r="I96" i="7"/>
  <c r="I95" i="7"/>
  <c r="E110" i="7"/>
  <c r="E109" i="7"/>
  <c r="E108" i="7"/>
  <c r="E107" i="7"/>
  <c r="E106" i="7"/>
  <c r="E105" i="7"/>
  <c r="E104" i="7"/>
  <c r="E103" i="7"/>
  <c r="E102" i="7"/>
  <c r="E101" i="7"/>
  <c r="E100" i="7"/>
  <c r="E99" i="7"/>
  <c r="E98" i="7"/>
  <c r="E97" i="7"/>
  <c r="E96" i="7"/>
  <c r="E95" i="7"/>
  <c r="I88" i="7"/>
  <c r="I87" i="7"/>
  <c r="I86" i="7"/>
  <c r="I85" i="7"/>
  <c r="I84" i="7"/>
  <c r="I83" i="7"/>
  <c r="I82" i="7"/>
  <c r="I81" i="7"/>
  <c r="I80" i="7"/>
  <c r="I79" i="7"/>
  <c r="I78" i="7"/>
  <c r="I77" i="7"/>
  <c r="I76" i="7"/>
  <c r="I75" i="7"/>
  <c r="I74" i="7"/>
  <c r="I73" i="7"/>
  <c r="E88" i="7"/>
  <c r="E87" i="7"/>
  <c r="E86" i="7"/>
  <c r="E85" i="7"/>
  <c r="E84" i="7"/>
  <c r="E83" i="7"/>
  <c r="E82" i="7"/>
  <c r="E81" i="7"/>
  <c r="E80" i="7"/>
  <c r="E79" i="7"/>
  <c r="E78" i="7"/>
  <c r="E77" i="7"/>
  <c r="E76" i="7"/>
  <c r="E75" i="7"/>
  <c r="E74" i="7"/>
  <c r="E73" i="7"/>
  <c r="I66" i="7"/>
  <c r="I65" i="7"/>
  <c r="I64" i="7"/>
  <c r="I63" i="7"/>
  <c r="I62" i="7"/>
  <c r="I61" i="7"/>
  <c r="I60" i="7"/>
  <c r="I59" i="7"/>
  <c r="I58" i="7"/>
  <c r="I57" i="7"/>
  <c r="I56" i="7"/>
  <c r="I55" i="7"/>
  <c r="I54" i="7"/>
  <c r="I53" i="7"/>
  <c r="I52" i="7"/>
  <c r="I51" i="7"/>
  <c r="E66" i="7"/>
  <c r="E65" i="7"/>
  <c r="E64" i="7"/>
  <c r="E63" i="7"/>
  <c r="E62" i="7"/>
  <c r="E61" i="7"/>
  <c r="E60" i="7"/>
  <c r="E59" i="7"/>
  <c r="E58" i="7"/>
  <c r="E57" i="7"/>
  <c r="E56" i="7"/>
  <c r="E55" i="7"/>
  <c r="E54" i="7"/>
  <c r="E53" i="7"/>
  <c r="E52" i="7"/>
  <c r="E51" i="7"/>
  <c r="I44" i="7"/>
  <c r="I43" i="7"/>
  <c r="I42" i="7"/>
  <c r="I41" i="7"/>
  <c r="I40" i="7"/>
  <c r="I39" i="7"/>
  <c r="I38" i="7"/>
  <c r="I37" i="7"/>
  <c r="I36" i="7"/>
  <c r="I35" i="7"/>
  <c r="I34" i="7"/>
  <c r="I33" i="7"/>
  <c r="I32" i="7"/>
  <c r="I31" i="7"/>
  <c r="I30" i="7"/>
  <c r="I29" i="7"/>
  <c r="E44" i="7"/>
  <c r="E30" i="7"/>
  <c r="E31" i="7"/>
  <c r="E32" i="7"/>
  <c r="E33" i="7"/>
  <c r="E34" i="7"/>
  <c r="E35" i="7"/>
  <c r="E36" i="7"/>
  <c r="E37" i="7"/>
  <c r="E38" i="7"/>
  <c r="E39" i="7"/>
  <c r="E40" i="7"/>
  <c r="E41" i="7"/>
  <c r="E42" i="7"/>
  <c r="E43" i="7"/>
  <c r="E29" i="7"/>
  <c r="H7" i="7"/>
  <c r="H8" i="7"/>
  <c r="H9" i="7"/>
  <c r="H10" i="7"/>
  <c r="H11" i="7"/>
  <c r="H12" i="7"/>
  <c r="H13" i="7"/>
  <c r="H14" i="7"/>
  <c r="H15" i="7"/>
  <c r="H16" i="7"/>
  <c r="H17" i="7"/>
  <c r="H18" i="7"/>
  <c r="H19" i="7"/>
  <c r="H20" i="7"/>
  <c r="H21" i="7"/>
  <c r="H22" i="7"/>
  <c r="J328" i="6"/>
  <c r="I328" i="6"/>
  <c r="J327" i="6"/>
  <c r="I327" i="6"/>
  <c r="J326" i="6"/>
  <c r="I326" i="6"/>
  <c r="J325" i="6"/>
  <c r="I325" i="6"/>
  <c r="J324" i="6"/>
  <c r="I324" i="6"/>
  <c r="J323" i="6"/>
  <c r="I323" i="6"/>
  <c r="J322" i="6"/>
  <c r="I322" i="6"/>
  <c r="J321" i="6"/>
  <c r="I321" i="6"/>
  <c r="J320" i="6"/>
  <c r="I320" i="6"/>
  <c r="J319" i="6"/>
  <c r="I319" i="6"/>
  <c r="J318" i="6"/>
  <c r="I318" i="6"/>
  <c r="J317" i="6"/>
  <c r="I317" i="6"/>
  <c r="J316" i="6"/>
  <c r="I316" i="6"/>
  <c r="J315" i="6"/>
  <c r="I315" i="6"/>
  <c r="J314" i="6"/>
  <c r="I314" i="6"/>
  <c r="J313" i="6"/>
  <c r="I313" i="6"/>
  <c r="J312" i="6"/>
  <c r="I312" i="6"/>
  <c r="J311" i="6"/>
  <c r="I311" i="6"/>
  <c r="J310" i="6"/>
  <c r="I310" i="6"/>
  <c r="J309" i="6"/>
  <c r="I309" i="6"/>
  <c r="J308" i="6"/>
  <c r="I308" i="6"/>
  <c r="J307" i="6"/>
  <c r="I307" i="6"/>
  <c r="J306" i="6"/>
  <c r="I306" i="6"/>
  <c r="J305" i="6"/>
  <c r="I305" i="6"/>
  <c r="J304" i="6"/>
  <c r="I304" i="6"/>
  <c r="J303" i="6"/>
  <c r="I303" i="6"/>
  <c r="J302" i="6"/>
  <c r="I302" i="6"/>
  <c r="J301" i="6"/>
  <c r="I301" i="6"/>
  <c r="J300" i="6"/>
  <c r="I300" i="6"/>
  <c r="J299" i="6"/>
  <c r="I299" i="6"/>
  <c r="J298" i="6"/>
  <c r="I298" i="6"/>
  <c r="J297" i="6"/>
  <c r="I297" i="6"/>
  <c r="J296" i="6"/>
  <c r="I296" i="6"/>
  <c r="J295" i="6"/>
  <c r="I295" i="6"/>
  <c r="J294" i="6"/>
  <c r="I294" i="6"/>
  <c r="F328" i="6"/>
  <c r="E328" i="6"/>
  <c r="F327" i="6"/>
  <c r="E327" i="6"/>
  <c r="F326" i="6"/>
  <c r="E326" i="6"/>
  <c r="F325" i="6"/>
  <c r="E325" i="6"/>
  <c r="F324" i="6"/>
  <c r="E324" i="6"/>
  <c r="F323" i="6"/>
  <c r="E323" i="6"/>
  <c r="F322" i="6"/>
  <c r="E322" i="6"/>
  <c r="F321" i="6"/>
  <c r="E321" i="6"/>
  <c r="F320" i="6"/>
  <c r="E320" i="6"/>
  <c r="F319" i="6"/>
  <c r="E319" i="6"/>
  <c r="F318" i="6"/>
  <c r="E318" i="6"/>
  <c r="F317" i="6"/>
  <c r="E317" i="6"/>
  <c r="F316" i="6"/>
  <c r="E316" i="6"/>
  <c r="F315" i="6"/>
  <c r="E315" i="6"/>
  <c r="F314" i="6"/>
  <c r="E314" i="6"/>
  <c r="F313" i="6"/>
  <c r="E313" i="6"/>
  <c r="F312" i="6"/>
  <c r="E312" i="6"/>
  <c r="F311" i="6"/>
  <c r="E311" i="6"/>
  <c r="F310" i="6"/>
  <c r="E310" i="6"/>
  <c r="F309" i="6"/>
  <c r="E309" i="6"/>
  <c r="F308" i="6"/>
  <c r="E308" i="6"/>
  <c r="F307" i="6"/>
  <c r="E307" i="6"/>
  <c r="F306" i="6"/>
  <c r="E306" i="6"/>
  <c r="F305" i="6"/>
  <c r="E305" i="6"/>
  <c r="F304" i="6"/>
  <c r="E304" i="6"/>
  <c r="F303" i="6"/>
  <c r="E303" i="6"/>
  <c r="F302" i="6"/>
  <c r="E302" i="6"/>
  <c r="F301" i="6"/>
  <c r="E301" i="6"/>
  <c r="F300" i="6"/>
  <c r="E300" i="6"/>
  <c r="F299" i="6"/>
  <c r="E299" i="6"/>
  <c r="F298" i="6"/>
  <c r="E298" i="6"/>
  <c r="F297" i="6"/>
  <c r="E297" i="6"/>
  <c r="F296" i="6"/>
  <c r="E296" i="6"/>
  <c r="F295" i="6"/>
  <c r="E295" i="6"/>
  <c r="F294" i="6"/>
  <c r="E294" i="6"/>
  <c r="J287" i="6"/>
  <c r="I287" i="6"/>
  <c r="J286" i="6"/>
  <c r="I286" i="6"/>
  <c r="J285" i="6"/>
  <c r="I285" i="6"/>
  <c r="J284" i="6"/>
  <c r="I284" i="6"/>
  <c r="J283" i="6"/>
  <c r="I283" i="6"/>
  <c r="J282" i="6"/>
  <c r="I282" i="6"/>
  <c r="J281" i="6"/>
  <c r="I281" i="6"/>
  <c r="J280" i="6"/>
  <c r="I280" i="6"/>
  <c r="J279" i="6"/>
  <c r="I279" i="6"/>
  <c r="J278" i="6"/>
  <c r="I278" i="6"/>
  <c r="J277" i="6"/>
  <c r="I277" i="6"/>
  <c r="J276" i="6"/>
  <c r="I276" i="6"/>
  <c r="J275" i="6"/>
  <c r="I275" i="6"/>
  <c r="J274" i="6"/>
  <c r="I274" i="6"/>
  <c r="J273" i="6"/>
  <c r="I273" i="6"/>
  <c r="J272" i="6"/>
  <c r="I272" i="6"/>
  <c r="J271" i="6"/>
  <c r="I271" i="6"/>
  <c r="J270" i="6"/>
  <c r="I270" i="6"/>
  <c r="J269" i="6"/>
  <c r="I269" i="6"/>
  <c r="J268" i="6"/>
  <c r="I268" i="6"/>
  <c r="J267" i="6"/>
  <c r="I267" i="6"/>
  <c r="J266" i="6"/>
  <c r="I266" i="6"/>
  <c r="J265" i="6"/>
  <c r="I265" i="6"/>
  <c r="J264" i="6"/>
  <c r="I264" i="6"/>
  <c r="J263" i="6"/>
  <c r="I263" i="6"/>
  <c r="J262" i="6"/>
  <c r="I262" i="6"/>
  <c r="J261" i="6"/>
  <c r="I261" i="6"/>
  <c r="J260" i="6"/>
  <c r="I260" i="6"/>
  <c r="J259" i="6"/>
  <c r="I259" i="6"/>
  <c r="J258" i="6"/>
  <c r="I258" i="6"/>
  <c r="J257" i="6"/>
  <c r="I257" i="6"/>
  <c r="J256" i="6"/>
  <c r="I256" i="6"/>
  <c r="J255" i="6"/>
  <c r="I255" i="6"/>
  <c r="J254" i="6"/>
  <c r="I254" i="6"/>
  <c r="J253" i="6"/>
  <c r="I253" i="6"/>
  <c r="F287" i="6"/>
  <c r="E287" i="6"/>
  <c r="F286" i="6"/>
  <c r="E286" i="6"/>
  <c r="F285" i="6"/>
  <c r="E285" i="6"/>
  <c r="F284" i="6"/>
  <c r="E284" i="6"/>
  <c r="F283" i="6"/>
  <c r="E283" i="6"/>
  <c r="F282" i="6"/>
  <c r="E282" i="6"/>
  <c r="F281" i="6"/>
  <c r="E281" i="6"/>
  <c r="F280" i="6"/>
  <c r="E280" i="6"/>
  <c r="F279" i="6"/>
  <c r="E279" i="6"/>
  <c r="F278" i="6"/>
  <c r="E278" i="6"/>
  <c r="F277" i="6"/>
  <c r="E277" i="6"/>
  <c r="F276" i="6"/>
  <c r="E276" i="6"/>
  <c r="F275" i="6"/>
  <c r="E275" i="6"/>
  <c r="F274" i="6"/>
  <c r="E274" i="6"/>
  <c r="F273" i="6"/>
  <c r="E273" i="6"/>
  <c r="F272" i="6"/>
  <c r="E272" i="6"/>
  <c r="F271" i="6"/>
  <c r="E271" i="6"/>
  <c r="F270" i="6"/>
  <c r="E270" i="6"/>
  <c r="F269" i="6"/>
  <c r="E269" i="6"/>
  <c r="F268" i="6"/>
  <c r="E268" i="6"/>
  <c r="F267" i="6"/>
  <c r="E267" i="6"/>
  <c r="F266" i="6"/>
  <c r="E266" i="6"/>
  <c r="F265" i="6"/>
  <c r="E265" i="6"/>
  <c r="F264" i="6"/>
  <c r="E264" i="6"/>
  <c r="F263" i="6"/>
  <c r="E263" i="6"/>
  <c r="F262" i="6"/>
  <c r="E262" i="6"/>
  <c r="F261" i="6"/>
  <c r="E261" i="6"/>
  <c r="F260" i="6"/>
  <c r="E260" i="6"/>
  <c r="F259" i="6"/>
  <c r="E259" i="6"/>
  <c r="F258" i="6"/>
  <c r="E258" i="6"/>
  <c r="F257" i="6"/>
  <c r="E257" i="6"/>
  <c r="F256" i="6"/>
  <c r="E256" i="6"/>
  <c r="F255" i="6"/>
  <c r="E255" i="6"/>
  <c r="F254" i="6"/>
  <c r="E254" i="6"/>
  <c r="F253" i="6"/>
  <c r="E253" i="6"/>
  <c r="J246" i="6"/>
  <c r="I246" i="6"/>
  <c r="J245" i="6"/>
  <c r="I245" i="6"/>
  <c r="J244" i="6"/>
  <c r="I244" i="6"/>
  <c r="J243" i="6"/>
  <c r="I243" i="6"/>
  <c r="J242" i="6"/>
  <c r="I242" i="6"/>
  <c r="J241" i="6"/>
  <c r="I241" i="6"/>
  <c r="J240" i="6"/>
  <c r="I240" i="6"/>
  <c r="J239" i="6"/>
  <c r="I239" i="6"/>
  <c r="J238" i="6"/>
  <c r="I238" i="6"/>
  <c r="J237" i="6"/>
  <c r="I237" i="6"/>
  <c r="J236" i="6"/>
  <c r="I236" i="6"/>
  <c r="J235" i="6"/>
  <c r="I235" i="6"/>
  <c r="J234" i="6"/>
  <c r="I234" i="6"/>
  <c r="J233" i="6"/>
  <c r="I233" i="6"/>
  <c r="J232" i="6"/>
  <c r="I232" i="6"/>
  <c r="J231" i="6"/>
  <c r="I231" i="6"/>
  <c r="J230" i="6"/>
  <c r="I230" i="6"/>
  <c r="J229" i="6"/>
  <c r="I229" i="6"/>
  <c r="J228" i="6"/>
  <c r="I228" i="6"/>
  <c r="J227" i="6"/>
  <c r="I227" i="6"/>
  <c r="J226" i="6"/>
  <c r="I226" i="6"/>
  <c r="J225" i="6"/>
  <c r="I225" i="6"/>
  <c r="J224" i="6"/>
  <c r="I224" i="6"/>
  <c r="J223" i="6"/>
  <c r="I223" i="6"/>
  <c r="J222" i="6"/>
  <c r="I222" i="6"/>
  <c r="J221" i="6"/>
  <c r="I221" i="6"/>
  <c r="J220" i="6"/>
  <c r="I220" i="6"/>
  <c r="J219" i="6"/>
  <c r="I219" i="6"/>
  <c r="J218" i="6"/>
  <c r="I218" i="6"/>
  <c r="J217" i="6"/>
  <c r="I217" i="6"/>
  <c r="J216" i="6"/>
  <c r="I216" i="6"/>
  <c r="J215" i="6"/>
  <c r="I215" i="6"/>
  <c r="J214" i="6"/>
  <c r="I214" i="6"/>
  <c r="J213" i="6"/>
  <c r="I213" i="6"/>
  <c r="J212" i="6"/>
  <c r="I212" i="6"/>
  <c r="F246" i="6"/>
  <c r="E246" i="6"/>
  <c r="F245" i="6"/>
  <c r="E245" i="6"/>
  <c r="E244" i="6"/>
  <c r="F243" i="6"/>
  <c r="E243" i="6"/>
  <c r="F242" i="6"/>
  <c r="E242" i="6"/>
  <c r="F241" i="6"/>
  <c r="E241" i="6"/>
  <c r="F240" i="6"/>
  <c r="E240" i="6"/>
  <c r="F239" i="6"/>
  <c r="E239" i="6"/>
  <c r="F238" i="6"/>
  <c r="E238" i="6"/>
  <c r="F237" i="6"/>
  <c r="E237" i="6"/>
  <c r="F236" i="6"/>
  <c r="E236" i="6"/>
  <c r="F235" i="6"/>
  <c r="E235" i="6"/>
  <c r="F234" i="6"/>
  <c r="E234" i="6"/>
  <c r="F233" i="6"/>
  <c r="E233" i="6"/>
  <c r="F232" i="6"/>
  <c r="E232" i="6"/>
  <c r="F231" i="6"/>
  <c r="E231" i="6"/>
  <c r="F230" i="6"/>
  <c r="E230" i="6"/>
  <c r="F229" i="6"/>
  <c r="E229" i="6"/>
  <c r="F228" i="6"/>
  <c r="E228" i="6"/>
  <c r="F227" i="6"/>
  <c r="E227" i="6"/>
  <c r="F226" i="6"/>
  <c r="E226" i="6"/>
  <c r="F225" i="6"/>
  <c r="E225" i="6"/>
  <c r="F224" i="6"/>
  <c r="E224" i="6"/>
  <c r="F223" i="6"/>
  <c r="E223" i="6"/>
  <c r="F222" i="6"/>
  <c r="E222" i="6"/>
  <c r="F221" i="6"/>
  <c r="E221" i="6"/>
  <c r="F220" i="6"/>
  <c r="E220" i="6"/>
  <c r="F219" i="6"/>
  <c r="E219" i="6"/>
  <c r="F218" i="6"/>
  <c r="E218" i="6"/>
  <c r="F217" i="6"/>
  <c r="E217" i="6"/>
  <c r="F216" i="6"/>
  <c r="E216" i="6"/>
  <c r="F215" i="6"/>
  <c r="E215" i="6"/>
  <c r="F214" i="6"/>
  <c r="E214" i="6"/>
  <c r="F213" i="6"/>
  <c r="E213" i="6"/>
  <c r="F212" i="6"/>
  <c r="E212" i="6"/>
  <c r="J205" i="6"/>
  <c r="I205" i="6"/>
  <c r="J204" i="6"/>
  <c r="I204" i="6"/>
  <c r="J203" i="6"/>
  <c r="I203" i="6"/>
  <c r="J202" i="6"/>
  <c r="I202" i="6"/>
  <c r="J201" i="6"/>
  <c r="I201" i="6"/>
  <c r="J200" i="6"/>
  <c r="I200" i="6"/>
  <c r="J199" i="6"/>
  <c r="I199" i="6"/>
  <c r="J198" i="6"/>
  <c r="I198" i="6"/>
  <c r="J197" i="6"/>
  <c r="I197" i="6"/>
  <c r="J196" i="6"/>
  <c r="I196" i="6"/>
  <c r="J195" i="6"/>
  <c r="I195" i="6"/>
  <c r="J194" i="6"/>
  <c r="I194" i="6"/>
  <c r="J193" i="6"/>
  <c r="I193" i="6"/>
  <c r="J192" i="6"/>
  <c r="I192" i="6"/>
  <c r="J191" i="6"/>
  <c r="I191" i="6"/>
  <c r="J190" i="6"/>
  <c r="I190" i="6"/>
  <c r="J189" i="6"/>
  <c r="I189" i="6"/>
  <c r="J188" i="6"/>
  <c r="I188" i="6"/>
  <c r="J187" i="6"/>
  <c r="I187" i="6"/>
  <c r="J186" i="6"/>
  <c r="I186" i="6"/>
  <c r="J185" i="6"/>
  <c r="I185" i="6"/>
  <c r="J184" i="6"/>
  <c r="I184" i="6"/>
  <c r="J183" i="6"/>
  <c r="I183" i="6"/>
  <c r="J182" i="6"/>
  <c r="I182" i="6"/>
  <c r="J181" i="6"/>
  <c r="I181" i="6"/>
  <c r="J180" i="6"/>
  <c r="I180" i="6"/>
  <c r="J179" i="6"/>
  <c r="I179" i="6"/>
  <c r="J178" i="6"/>
  <c r="I178" i="6"/>
  <c r="J177" i="6"/>
  <c r="I177" i="6"/>
  <c r="J176" i="6"/>
  <c r="I176" i="6"/>
  <c r="J175" i="6"/>
  <c r="I175" i="6"/>
  <c r="J174" i="6"/>
  <c r="I174" i="6"/>
  <c r="J173" i="6"/>
  <c r="I173" i="6"/>
  <c r="J172" i="6"/>
  <c r="I172" i="6"/>
  <c r="J171" i="6"/>
  <c r="I171" i="6"/>
  <c r="F205" i="6"/>
  <c r="E205" i="6"/>
  <c r="F204" i="6"/>
  <c r="E204" i="6"/>
  <c r="F203" i="6"/>
  <c r="E203" i="6"/>
  <c r="F202" i="6"/>
  <c r="E202" i="6"/>
  <c r="F201" i="6"/>
  <c r="E201" i="6"/>
  <c r="F200" i="6"/>
  <c r="E200" i="6"/>
  <c r="F199" i="6"/>
  <c r="E199" i="6"/>
  <c r="F198" i="6"/>
  <c r="E198" i="6"/>
  <c r="F197" i="6"/>
  <c r="E197" i="6"/>
  <c r="F196" i="6"/>
  <c r="E196" i="6"/>
  <c r="F195" i="6"/>
  <c r="E195" i="6"/>
  <c r="F194" i="6"/>
  <c r="E194" i="6"/>
  <c r="F193" i="6"/>
  <c r="E193" i="6"/>
  <c r="F192" i="6"/>
  <c r="E192" i="6"/>
  <c r="F191" i="6"/>
  <c r="E191" i="6"/>
  <c r="F190" i="6"/>
  <c r="E190" i="6"/>
  <c r="F189" i="6"/>
  <c r="E189" i="6"/>
  <c r="F188" i="6"/>
  <c r="E188" i="6"/>
  <c r="F187" i="6"/>
  <c r="E187" i="6"/>
  <c r="F186" i="6"/>
  <c r="E186" i="6"/>
  <c r="F185" i="6"/>
  <c r="E185" i="6"/>
  <c r="F184" i="6"/>
  <c r="E184" i="6"/>
  <c r="F183" i="6"/>
  <c r="E183" i="6"/>
  <c r="F182" i="6"/>
  <c r="E182" i="6"/>
  <c r="F181" i="6"/>
  <c r="E181" i="6"/>
  <c r="F180" i="6"/>
  <c r="E180" i="6"/>
  <c r="F179" i="6"/>
  <c r="E179" i="6"/>
  <c r="F178" i="6"/>
  <c r="E178" i="6"/>
  <c r="F177" i="6"/>
  <c r="E177" i="6"/>
  <c r="F176" i="6"/>
  <c r="E176" i="6"/>
  <c r="F175" i="6"/>
  <c r="E175" i="6"/>
  <c r="F174" i="6"/>
  <c r="E174" i="6"/>
  <c r="F173" i="6"/>
  <c r="E173" i="6"/>
  <c r="F172" i="6"/>
  <c r="E172" i="6"/>
  <c r="F171" i="6"/>
  <c r="E171" i="6"/>
  <c r="J164" i="6"/>
  <c r="I164" i="6"/>
  <c r="J163" i="6"/>
  <c r="I163" i="6"/>
  <c r="J162" i="6"/>
  <c r="I162" i="6"/>
  <c r="J161" i="6"/>
  <c r="I161" i="6"/>
  <c r="J160" i="6"/>
  <c r="I160" i="6"/>
  <c r="J159" i="6"/>
  <c r="I159" i="6"/>
  <c r="J158" i="6"/>
  <c r="I158" i="6"/>
  <c r="J157" i="6"/>
  <c r="I157" i="6"/>
  <c r="J156" i="6"/>
  <c r="I156" i="6"/>
  <c r="J155" i="6"/>
  <c r="I155" i="6"/>
  <c r="J154" i="6"/>
  <c r="I154" i="6"/>
  <c r="J153" i="6"/>
  <c r="I153" i="6"/>
  <c r="J152" i="6"/>
  <c r="I152" i="6"/>
  <c r="J151" i="6"/>
  <c r="I151" i="6"/>
  <c r="J150" i="6"/>
  <c r="I150" i="6"/>
  <c r="J149" i="6"/>
  <c r="I149" i="6"/>
  <c r="J148" i="6"/>
  <c r="I148" i="6"/>
  <c r="J147" i="6"/>
  <c r="I147" i="6"/>
  <c r="J146" i="6"/>
  <c r="I146" i="6"/>
  <c r="J145" i="6"/>
  <c r="I145" i="6"/>
  <c r="J144" i="6"/>
  <c r="I144" i="6"/>
  <c r="J143" i="6"/>
  <c r="I143" i="6"/>
  <c r="J142" i="6"/>
  <c r="I142" i="6"/>
  <c r="J141" i="6"/>
  <c r="I141" i="6"/>
  <c r="J140" i="6"/>
  <c r="I140" i="6"/>
  <c r="J139" i="6"/>
  <c r="I139" i="6"/>
  <c r="J138" i="6"/>
  <c r="I138" i="6"/>
  <c r="J137" i="6"/>
  <c r="I137" i="6"/>
  <c r="J136" i="6"/>
  <c r="I136" i="6"/>
  <c r="J135" i="6"/>
  <c r="I135" i="6"/>
  <c r="J134" i="6"/>
  <c r="I134" i="6"/>
  <c r="J133" i="6"/>
  <c r="I133" i="6"/>
  <c r="J132" i="6"/>
  <c r="I132" i="6"/>
  <c r="J131" i="6"/>
  <c r="I131" i="6"/>
  <c r="J130" i="6"/>
  <c r="I130" i="6"/>
  <c r="F164" i="6"/>
  <c r="E164" i="6"/>
  <c r="F163" i="6"/>
  <c r="E163" i="6"/>
  <c r="F162" i="6"/>
  <c r="E162" i="6"/>
  <c r="F161" i="6"/>
  <c r="E161" i="6"/>
  <c r="F160" i="6"/>
  <c r="E160" i="6"/>
  <c r="F159" i="6"/>
  <c r="E159" i="6"/>
  <c r="F158" i="6"/>
  <c r="E158" i="6"/>
  <c r="F157" i="6"/>
  <c r="E157" i="6"/>
  <c r="F156" i="6"/>
  <c r="E156" i="6"/>
  <c r="F155" i="6"/>
  <c r="E155" i="6"/>
  <c r="F154" i="6"/>
  <c r="E154" i="6"/>
  <c r="F153" i="6"/>
  <c r="E153" i="6"/>
  <c r="F152" i="6"/>
  <c r="E152" i="6"/>
  <c r="F151" i="6"/>
  <c r="E151" i="6"/>
  <c r="F150" i="6"/>
  <c r="E150" i="6"/>
  <c r="F149" i="6"/>
  <c r="E149" i="6"/>
  <c r="F148" i="6"/>
  <c r="E148" i="6"/>
  <c r="F147" i="6"/>
  <c r="E147" i="6"/>
  <c r="F146" i="6"/>
  <c r="E146" i="6"/>
  <c r="F145" i="6"/>
  <c r="E145" i="6"/>
  <c r="F144" i="6"/>
  <c r="E144" i="6"/>
  <c r="F143" i="6"/>
  <c r="E143" i="6"/>
  <c r="F142" i="6"/>
  <c r="E142" i="6"/>
  <c r="F141" i="6"/>
  <c r="E141" i="6"/>
  <c r="F140" i="6"/>
  <c r="E140" i="6"/>
  <c r="F139" i="6"/>
  <c r="E139" i="6"/>
  <c r="F138" i="6"/>
  <c r="E138" i="6"/>
  <c r="F137" i="6"/>
  <c r="E137" i="6"/>
  <c r="F136" i="6"/>
  <c r="E136" i="6"/>
  <c r="F135" i="6"/>
  <c r="E135" i="6"/>
  <c r="F134" i="6"/>
  <c r="E134" i="6"/>
  <c r="F133" i="6"/>
  <c r="E133" i="6"/>
  <c r="F132" i="6"/>
  <c r="E132" i="6"/>
  <c r="F131" i="6"/>
  <c r="E131" i="6"/>
  <c r="F130" i="6"/>
  <c r="E130" i="6"/>
  <c r="F123" i="6"/>
  <c r="E123" i="6"/>
  <c r="F122" i="6"/>
  <c r="E122" i="6"/>
  <c r="F121" i="6"/>
  <c r="E121" i="6"/>
  <c r="F120" i="6"/>
  <c r="E120" i="6"/>
  <c r="F119" i="6"/>
  <c r="E119" i="6"/>
  <c r="F118" i="6"/>
  <c r="E118" i="6"/>
  <c r="F117" i="6"/>
  <c r="E117" i="6"/>
  <c r="F116" i="6"/>
  <c r="E116" i="6"/>
  <c r="F115" i="6"/>
  <c r="E115" i="6"/>
  <c r="F114" i="6"/>
  <c r="E114" i="6"/>
  <c r="F113" i="6"/>
  <c r="E113" i="6"/>
  <c r="F112" i="6"/>
  <c r="E112" i="6"/>
  <c r="F111" i="6"/>
  <c r="E111" i="6"/>
  <c r="F110" i="6"/>
  <c r="E110" i="6"/>
  <c r="F109" i="6"/>
  <c r="E109" i="6"/>
  <c r="F108" i="6"/>
  <c r="E108" i="6"/>
  <c r="F107" i="6"/>
  <c r="E107" i="6"/>
  <c r="F106" i="6"/>
  <c r="E106" i="6"/>
  <c r="F105" i="6"/>
  <c r="E105" i="6"/>
  <c r="F104" i="6"/>
  <c r="E104" i="6"/>
  <c r="F103" i="6"/>
  <c r="E103" i="6"/>
  <c r="F102" i="6"/>
  <c r="E102" i="6"/>
  <c r="F101" i="6"/>
  <c r="E101" i="6"/>
  <c r="F100" i="6"/>
  <c r="E100" i="6"/>
  <c r="F99" i="6"/>
  <c r="E99" i="6"/>
  <c r="F98" i="6"/>
  <c r="E98" i="6"/>
  <c r="F97" i="6"/>
  <c r="E97" i="6"/>
  <c r="F96" i="6"/>
  <c r="E96" i="6"/>
  <c r="F95" i="6"/>
  <c r="E95" i="6"/>
  <c r="F94" i="6"/>
  <c r="E94" i="6"/>
  <c r="F93" i="6"/>
  <c r="E93" i="6"/>
  <c r="F92" i="6"/>
  <c r="E92" i="6"/>
  <c r="F91" i="6"/>
  <c r="E91" i="6"/>
  <c r="F90" i="6"/>
  <c r="E90" i="6"/>
  <c r="F89" i="6"/>
  <c r="E89" i="6"/>
  <c r="J123" i="6"/>
  <c r="I123" i="6"/>
  <c r="J122" i="6"/>
  <c r="I122" i="6"/>
  <c r="J121" i="6"/>
  <c r="I121" i="6"/>
  <c r="J120" i="6"/>
  <c r="I120" i="6"/>
  <c r="J119" i="6"/>
  <c r="I119" i="6"/>
  <c r="J118" i="6"/>
  <c r="I118" i="6"/>
  <c r="J117" i="6"/>
  <c r="I117" i="6"/>
  <c r="J116" i="6"/>
  <c r="I116" i="6"/>
  <c r="J115" i="6"/>
  <c r="I115" i="6"/>
  <c r="J114" i="6"/>
  <c r="I114" i="6"/>
  <c r="J113" i="6"/>
  <c r="I113" i="6"/>
  <c r="J112" i="6"/>
  <c r="I112" i="6"/>
  <c r="J111" i="6"/>
  <c r="I111" i="6"/>
  <c r="J110" i="6"/>
  <c r="I110" i="6"/>
  <c r="J109" i="6"/>
  <c r="I109" i="6"/>
  <c r="J108" i="6"/>
  <c r="I108" i="6"/>
  <c r="J107" i="6"/>
  <c r="I107" i="6"/>
  <c r="J106" i="6"/>
  <c r="I106" i="6"/>
  <c r="J105" i="6"/>
  <c r="I105" i="6"/>
  <c r="J104" i="6"/>
  <c r="I104" i="6"/>
  <c r="J103" i="6"/>
  <c r="I103" i="6"/>
  <c r="J102" i="6"/>
  <c r="I102" i="6"/>
  <c r="J101" i="6"/>
  <c r="I101" i="6"/>
  <c r="J100" i="6"/>
  <c r="I100" i="6"/>
  <c r="J99" i="6"/>
  <c r="I99" i="6"/>
  <c r="J98" i="6"/>
  <c r="I98" i="6"/>
  <c r="J97" i="6"/>
  <c r="I97" i="6"/>
  <c r="J96" i="6"/>
  <c r="I96" i="6"/>
  <c r="J95" i="6"/>
  <c r="I95" i="6"/>
  <c r="J94" i="6"/>
  <c r="I94" i="6"/>
  <c r="J93" i="6"/>
  <c r="I93" i="6"/>
  <c r="J92" i="6"/>
  <c r="I92" i="6"/>
  <c r="J91" i="6"/>
  <c r="I91" i="6"/>
  <c r="J90" i="6"/>
  <c r="I90" i="6"/>
  <c r="J89" i="6"/>
  <c r="I89" i="6"/>
  <c r="J82" i="6"/>
  <c r="I82" i="6"/>
  <c r="J81" i="6"/>
  <c r="I81" i="6"/>
  <c r="J80" i="6"/>
  <c r="I80" i="6"/>
  <c r="J79" i="6"/>
  <c r="I79" i="6"/>
  <c r="J78" i="6"/>
  <c r="I78" i="6"/>
  <c r="J77" i="6"/>
  <c r="I77" i="6"/>
  <c r="J76" i="6"/>
  <c r="I76" i="6"/>
  <c r="J75" i="6"/>
  <c r="I75" i="6"/>
  <c r="J74" i="6"/>
  <c r="I74" i="6"/>
  <c r="J73" i="6"/>
  <c r="I73" i="6"/>
  <c r="J72" i="6"/>
  <c r="I72" i="6"/>
  <c r="J71" i="6"/>
  <c r="I71" i="6"/>
  <c r="J70" i="6"/>
  <c r="I70" i="6"/>
  <c r="J69" i="6"/>
  <c r="I69" i="6"/>
  <c r="J68" i="6"/>
  <c r="I68" i="6"/>
  <c r="J67" i="6"/>
  <c r="I67" i="6"/>
  <c r="J66" i="6"/>
  <c r="I66" i="6"/>
  <c r="J65" i="6"/>
  <c r="I65" i="6"/>
  <c r="J64" i="6"/>
  <c r="I64" i="6"/>
  <c r="J63" i="6"/>
  <c r="I63" i="6"/>
  <c r="J62" i="6"/>
  <c r="I62" i="6"/>
  <c r="J61" i="6"/>
  <c r="I61" i="6"/>
  <c r="J60" i="6"/>
  <c r="I60" i="6"/>
  <c r="J59" i="6"/>
  <c r="I59" i="6"/>
  <c r="J58" i="6"/>
  <c r="I58" i="6"/>
  <c r="J57" i="6"/>
  <c r="I57" i="6"/>
  <c r="J56" i="6"/>
  <c r="I56" i="6"/>
  <c r="J55" i="6"/>
  <c r="I55" i="6"/>
  <c r="J54" i="6"/>
  <c r="I54" i="6"/>
  <c r="J53" i="6"/>
  <c r="I53" i="6"/>
  <c r="J52" i="6"/>
  <c r="I52" i="6"/>
  <c r="J51" i="6"/>
  <c r="I51" i="6"/>
  <c r="J50" i="6"/>
  <c r="I50" i="6"/>
  <c r="J49" i="6"/>
  <c r="I49" i="6"/>
  <c r="J48" i="6"/>
  <c r="I48" i="6"/>
  <c r="F82" i="6"/>
  <c r="E82" i="6"/>
  <c r="F81" i="6"/>
  <c r="E81" i="6"/>
  <c r="F80" i="6"/>
  <c r="E80" i="6"/>
  <c r="F79" i="6"/>
  <c r="E79" i="6"/>
  <c r="F78" i="6"/>
  <c r="E78" i="6"/>
  <c r="F77" i="6"/>
  <c r="E77" i="6"/>
  <c r="F76" i="6"/>
  <c r="E76" i="6"/>
  <c r="F75" i="6"/>
  <c r="E75" i="6"/>
  <c r="F74" i="6"/>
  <c r="E74" i="6"/>
  <c r="F73" i="6"/>
  <c r="E73" i="6"/>
  <c r="F72" i="6"/>
  <c r="E72" i="6"/>
  <c r="F71" i="6"/>
  <c r="E71" i="6"/>
  <c r="F70" i="6"/>
  <c r="E70" i="6"/>
  <c r="F69" i="6"/>
  <c r="E69" i="6"/>
  <c r="F68" i="6"/>
  <c r="E68" i="6"/>
  <c r="F67" i="6"/>
  <c r="E67" i="6"/>
  <c r="F66" i="6"/>
  <c r="E66" i="6"/>
  <c r="F65" i="6"/>
  <c r="E65" i="6"/>
  <c r="F64" i="6"/>
  <c r="E64" i="6"/>
  <c r="F63" i="6"/>
  <c r="E63" i="6"/>
  <c r="F62" i="6"/>
  <c r="E62" i="6"/>
  <c r="F61" i="6"/>
  <c r="E61" i="6"/>
  <c r="F60" i="6"/>
  <c r="E60" i="6"/>
  <c r="F59" i="6"/>
  <c r="E59" i="6"/>
  <c r="F58" i="6"/>
  <c r="E58" i="6"/>
  <c r="F57" i="6"/>
  <c r="E57" i="6"/>
  <c r="F56" i="6"/>
  <c r="E56" i="6"/>
  <c r="F55" i="6"/>
  <c r="E55" i="6"/>
  <c r="F54" i="6"/>
  <c r="E54" i="6"/>
  <c r="F53" i="6"/>
  <c r="E53" i="6"/>
  <c r="F52" i="6"/>
  <c r="E52" i="6"/>
  <c r="F51" i="6"/>
  <c r="E51" i="6"/>
  <c r="F50" i="6"/>
  <c r="E50" i="6"/>
  <c r="F49" i="6"/>
  <c r="E49" i="6"/>
  <c r="F48" i="6"/>
  <c r="E48" i="6"/>
  <c r="I28" i="6"/>
  <c r="D31" i="6"/>
  <c r="F31" i="6" s="1"/>
  <c r="D8" i="4"/>
  <c r="F8" i="4"/>
  <c r="J8" i="4" l="1"/>
  <c r="P11" i="4"/>
  <c r="R11" i="4"/>
  <c r="E29" i="6"/>
  <c r="E28" i="6"/>
  <c r="I31" i="6"/>
  <c r="I32" i="6"/>
  <c r="I30" i="6"/>
  <c r="I29" i="6"/>
  <c r="E32" i="6"/>
  <c r="E31" i="6"/>
  <c r="E30" i="6"/>
  <c r="O11" i="4"/>
  <c r="H8" i="4"/>
  <c r="I19" i="18"/>
  <c r="I22" i="18"/>
  <c r="I21" i="18"/>
  <c r="I20" i="18"/>
  <c r="I18" i="18"/>
  <c r="I17" i="18"/>
  <c r="I16" i="18"/>
  <c r="I15" i="18"/>
  <c r="I14" i="18"/>
  <c r="I13" i="18"/>
  <c r="I12" i="18"/>
  <c r="I7" i="18"/>
  <c r="E10" i="6"/>
  <c r="E12" i="6"/>
  <c r="E18" i="6"/>
  <c r="E20" i="6"/>
  <c r="E41" i="6"/>
  <c r="H14" i="15"/>
  <c r="I14" i="15"/>
  <c r="J14" i="15"/>
  <c r="K14" i="15"/>
  <c r="L14" i="15"/>
  <c r="M14" i="15"/>
  <c r="N14" i="15"/>
  <c r="O14" i="15"/>
  <c r="P14" i="15"/>
  <c r="C14" i="15"/>
  <c r="D14" i="15"/>
  <c r="G14" i="15"/>
  <c r="G22" i="7"/>
  <c r="I22" i="7" s="1"/>
  <c r="G21" i="7"/>
  <c r="I21" i="7" s="1"/>
  <c r="G20" i="7"/>
  <c r="I20" i="7" s="1"/>
  <c r="G19" i="7"/>
  <c r="I19" i="7" s="1"/>
  <c r="G18" i="7"/>
  <c r="I18" i="7" s="1"/>
  <c r="G17" i="7"/>
  <c r="I17" i="7" s="1"/>
  <c r="G16" i="7"/>
  <c r="I16" i="7" s="1"/>
  <c r="G15" i="7"/>
  <c r="I15" i="7" s="1"/>
  <c r="G14" i="7"/>
  <c r="I14" i="7" s="1"/>
  <c r="G13" i="7"/>
  <c r="I13" i="7" s="1"/>
  <c r="G12" i="7"/>
  <c r="I12" i="7" s="1"/>
  <c r="G11" i="7"/>
  <c r="I11" i="7" s="1"/>
  <c r="G10" i="7"/>
  <c r="I10" i="7" s="1"/>
  <c r="G9" i="7"/>
  <c r="I9" i="7" s="1"/>
  <c r="G8" i="7"/>
  <c r="I8" i="7" s="1"/>
  <c r="G7" i="7"/>
  <c r="I7" i="7" s="1"/>
  <c r="C8" i="7"/>
  <c r="D8" i="7"/>
  <c r="C9" i="7"/>
  <c r="D9" i="7"/>
  <c r="C10" i="7"/>
  <c r="D10" i="7"/>
  <c r="C11" i="7"/>
  <c r="D11" i="7"/>
  <c r="C12" i="7"/>
  <c r="D12" i="7"/>
  <c r="C13" i="7"/>
  <c r="D13" i="7"/>
  <c r="C14" i="7"/>
  <c r="D14" i="7"/>
  <c r="C15" i="7"/>
  <c r="D15" i="7"/>
  <c r="C16" i="7"/>
  <c r="D16" i="7"/>
  <c r="C17" i="7"/>
  <c r="D17" i="7"/>
  <c r="C18" i="7"/>
  <c r="D18" i="7"/>
  <c r="C19" i="7"/>
  <c r="D19" i="7"/>
  <c r="C20" i="7"/>
  <c r="D20" i="7"/>
  <c r="C21" i="7"/>
  <c r="D21" i="7"/>
  <c r="C22" i="7"/>
  <c r="D22" i="7"/>
  <c r="D7" i="7"/>
  <c r="C7" i="7"/>
  <c r="C8" i="4"/>
  <c r="E8" i="4"/>
  <c r="I8" i="4" s="1"/>
  <c r="C9" i="4"/>
  <c r="D9" i="4"/>
  <c r="E9" i="4"/>
  <c r="F9" i="4"/>
  <c r="C10" i="4"/>
  <c r="D10" i="4"/>
  <c r="E10" i="4"/>
  <c r="F10" i="4"/>
  <c r="J10" i="4" s="1"/>
  <c r="I9" i="4" l="1"/>
  <c r="I10" i="4"/>
  <c r="F15" i="7"/>
  <c r="F20" i="7"/>
  <c r="F11" i="7"/>
  <c r="F19" i="7"/>
  <c r="F21" i="7"/>
  <c r="F17" i="7"/>
  <c r="F13" i="7"/>
  <c r="F16" i="7"/>
  <c r="F9" i="7"/>
  <c r="J7" i="7"/>
  <c r="J15" i="7"/>
  <c r="J16" i="7"/>
  <c r="F12" i="7"/>
  <c r="F8" i="7"/>
  <c r="J11" i="7"/>
  <c r="J8" i="7"/>
  <c r="J19" i="7"/>
  <c r="J12" i="7"/>
  <c r="J22" i="7"/>
  <c r="J20" i="7"/>
  <c r="J9" i="7"/>
  <c r="J13" i="7"/>
  <c r="J18" i="7"/>
  <c r="J17" i="7"/>
  <c r="J21" i="7"/>
  <c r="J10" i="7"/>
  <c r="J14" i="7"/>
  <c r="F7" i="7"/>
  <c r="F22" i="7"/>
  <c r="F18" i="7"/>
  <c r="F14" i="7"/>
  <c r="F10" i="7"/>
  <c r="J9" i="4"/>
  <c r="E26" i="6"/>
  <c r="E40" i="6"/>
  <c r="E39" i="6"/>
  <c r="E33" i="6"/>
  <c r="E21" i="7"/>
  <c r="E17" i="7"/>
  <c r="E13" i="7"/>
  <c r="E20" i="7"/>
  <c r="E16" i="7"/>
  <c r="E12" i="7"/>
  <c r="E8" i="7"/>
  <c r="E19" i="7"/>
  <c r="E15" i="7"/>
  <c r="E11" i="7"/>
  <c r="E7" i="7"/>
  <c r="E22" i="7"/>
  <c r="E18" i="7"/>
  <c r="E14" i="7"/>
  <c r="E10" i="7"/>
  <c r="E19" i="6"/>
  <c r="E11" i="6"/>
  <c r="I33" i="6"/>
  <c r="I24" i="6"/>
  <c r="I20" i="6"/>
  <c r="I16" i="6"/>
  <c r="I12" i="6"/>
  <c r="I41" i="6"/>
  <c r="I37" i="6"/>
  <c r="I36" i="6"/>
  <c r="I40" i="6"/>
  <c r="E23" i="6"/>
  <c r="E15" i="6"/>
  <c r="I7" i="6"/>
  <c r="E36" i="6"/>
  <c r="E7" i="6"/>
  <c r="E21" i="6"/>
  <c r="E13" i="6"/>
  <c r="E34" i="6"/>
  <c r="I8" i="6"/>
  <c r="I27" i="6"/>
  <c r="I23" i="6"/>
  <c r="I19" i="6"/>
  <c r="I15" i="6"/>
  <c r="I11" i="6"/>
  <c r="E25" i="6"/>
  <c r="E17" i="6"/>
  <c r="E9" i="6"/>
  <c r="E38" i="6"/>
  <c r="E22" i="6"/>
  <c r="E14" i="6"/>
  <c r="E35" i="6"/>
  <c r="I34" i="6"/>
  <c r="I21" i="6"/>
  <c r="I17" i="6"/>
  <c r="I13" i="6"/>
  <c r="I9" i="6"/>
  <c r="I38" i="6"/>
  <c r="I25" i="6"/>
  <c r="E24" i="6"/>
  <c r="E16" i="6"/>
  <c r="E8" i="6"/>
  <c r="E37" i="6"/>
  <c r="I39" i="6"/>
  <c r="I35" i="6"/>
  <c r="I26" i="6"/>
  <c r="I22" i="6"/>
  <c r="I18" i="6"/>
  <c r="I14" i="6"/>
  <c r="I10" i="6"/>
  <c r="E27" i="6"/>
  <c r="H10" i="4"/>
  <c r="G9" i="4"/>
  <c r="G10" i="4"/>
  <c r="H9" i="4"/>
  <c r="G8" i="4"/>
  <c r="E9" i="7"/>
  <c r="I11" i="18"/>
  <c r="I10" i="18"/>
  <c r="I9" i="18"/>
  <c r="I8" i="18"/>
  <c r="E14" i="15"/>
  <c r="F14" i="15"/>
  <c r="Y9" i="8"/>
  <c r="Y17" i="8"/>
  <c r="Y18" i="8"/>
  <c r="S8" i="8"/>
  <c r="T8" i="8"/>
  <c r="S9" i="8"/>
  <c r="T9" i="8"/>
  <c r="S10" i="8"/>
  <c r="T10" i="8"/>
  <c r="S11" i="8"/>
  <c r="T11" i="8"/>
  <c r="S12" i="8"/>
  <c r="T12" i="8"/>
  <c r="S13" i="8"/>
  <c r="T13" i="8"/>
  <c r="S14" i="8"/>
  <c r="T14" i="8"/>
  <c r="S15" i="8"/>
  <c r="T15" i="8"/>
  <c r="S16" i="8"/>
  <c r="T16" i="8"/>
  <c r="S17" i="8"/>
  <c r="T17" i="8"/>
  <c r="S18" i="8"/>
  <c r="T18" i="8"/>
  <c r="S19" i="8"/>
  <c r="T19" i="8"/>
  <c r="T7" i="8"/>
  <c r="S7" i="8"/>
  <c r="I17" i="2"/>
  <c r="V19" i="8" l="1"/>
  <c r="V15" i="8"/>
  <c r="H11" i="4"/>
  <c r="I14" i="16"/>
  <c r="J14" i="16"/>
  <c r="V16" i="8"/>
  <c r="V12" i="8"/>
  <c r="V8" i="8"/>
  <c r="V11" i="8"/>
  <c r="V17" i="8"/>
  <c r="V13" i="8"/>
  <c r="V9" i="8"/>
  <c r="V7" i="8"/>
  <c r="V18" i="8"/>
  <c r="V14" i="8"/>
  <c r="V10" i="8"/>
  <c r="J11" i="4"/>
  <c r="I11" i="4"/>
  <c r="Y19" i="8"/>
  <c r="Y16" i="8"/>
  <c r="Y14" i="8"/>
  <c r="Y13" i="8"/>
  <c r="Y12" i="8"/>
  <c r="Y8" i="8"/>
  <c r="Y7" i="8"/>
  <c r="Y15" i="8"/>
  <c r="Y11" i="8"/>
  <c r="Y10" i="8"/>
  <c r="G11" i="4"/>
  <c r="E14" i="16"/>
  <c r="U13" i="8"/>
  <c r="U11" i="8"/>
  <c r="U19" i="8"/>
  <c r="U18" i="8"/>
  <c r="U17" i="8"/>
  <c r="U16" i="8"/>
  <c r="U15" i="8"/>
  <c r="U14" i="8"/>
  <c r="U12" i="8"/>
  <c r="U10" i="8"/>
  <c r="U9" i="8"/>
  <c r="U8" i="8"/>
  <c r="U7" i="8"/>
</calcChain>
</file>

<file path=xl/sharedStrings.xml><?xml version="1.0" encoding="utf-8"?>
<sst xmlns="http://schemas.openxmlformats.org/spreadsheetml/2006/main" count="1624" uniqueCount="327">
  <si>
    <t>Параметры</t>
  </si>
  <si>
    <t>№</t>
  </si>
  <si>
    <t>A</t>
  </si>
  <si>
    <t>+/-</t>
  </si>
  <si>
    <t>%</t>
  </si>
  <si>
    <t>Включено в Реестр</t>
  </si>
  <si>
    <t>Объекты</t>
  </si>
  <si>
    <t>Проведено проверок</t>
  </si>
  <si>
    <t>Выдано предписаний</t>
  </si>
  <si>
    <t>Оформлено протоколов</t>
  </si>
  <si>
    <t>Штрафы (тыс. сом)</t>
  </si>
  <si>
    <t>Итого</t>
  </si>
  <si>
    <t>А</t>
  </si>
  <si>
    <t>Введено в эксплуатацию всего</t>
  </si>
  <si>
    <t>Период:</t>
  </si>
  <si>
    <t>  Из них:</t>
  </si>
  <si>
    <t>   Индивидуальное жилищное строительство (ИЖС)</t>
  </si>
  <si>
    <t>   Многэтажные жилые здания</t>
  </si>
  <si>
    <t>   Социальные объекты</t>
  </si>
  <si>
    <t>   Объекты общественного назначения</t>
  </si>
  <si>
    <t>   Гидроэлектростанции (ГЭС)</t>
  </si>
  <si>
    <t>   Прочие объекты</t>
  </si>
  <si>
    <t>Выдано заключений</t>
  </si>
  <si>
    <t>Возвращено на доработку</t>
  </si>
  <si>
    <t>В работе</t>
  </si>
  <si>
    <t>город</t>
  </si>
  <si>
    <t>Утвержденные генеральные планы</t>
  </si>
  <si>
    <t>На стадии разработки</t>
  </si>
  <si>
    <t xml:space="preserve">Итого </t>
  </si>
  <si>
    <t>Поступило всего</t>
  </si>
  <si>
    <t>Наименование области/отрасли</t>
  </si>
  <si>
    <t>Общее количество объектов</t>
  </si>
  <si>
    <t>Стадия проектирования</t>
  </si>
  <si>
    <t>Стадия строительства</t>
  </si>
  <si>
    <t>Завершено (ожидает ввода в эксплуатацию)</t>
  </si>
  <si>
    <t>Введено в эксплуатацию</t>
  </si>
  <si>
    <t>Всего, тыс. кв. м общей площади (м²)</t>
  </si>
  <si>
    <t>Школы</t>
  </si>
  <si>
    <t>Детсады</t>
  </si>
  <si>
    <t>Спорткомплексы</t>
  </si>
  <si>
    <t>Здравоохранение</t>
  </si>
  <si>
    <t>Объекты культурны</t>
  </si>
  <si>
    <t>Другое</t>
  </si>
  <si>
    <t>Дополнительные работы</t>
  </si>
  <si>
    <t>План финансирования (млн. сом)</t>
  </si>
  <si>
    <t>Открытое финансирование (млн. сом)</t>
  </si>
  <si>
    <t>% финансирования от плана</t>
  </si>
  <si>
    <t>Наименование</t>
  </si>
  <si>
    <t>Объекты на стадии подготовки</t>
  </si>
  <si>
    <t>Объекты на стадии выполнения работ</t>
  </si>
  <si>
    <t>Детские сады</t>
  </si>
  <si>
    <t>Учреждения здравоохранения</t>
  </si>
  <si>
    <t>Культурные объекты</t>
  </si>
  <si>
    <t>Прочие объекты</t>
  </si>
  <si>
    <t>Всего сертификатов</t>
  </si>
  <si>
    <t>Произведенные в КР</t>
  </si>
  <si>
    <t>Завезенные в КР</t>
  </si>
  <si>
    <t>Выдано сертификатов всего</t>
  </si>
  <si>
    <t>Минеральные вяжущие</t>
  </si>
  <si>
    <t>Металл и изделия из него</t>
  </si>
  <si>
    <t>Строительные изделия и конструкции из пластмасс</t>
  </si>
  <si>
    <t>Бетонные смеси и конструкции из бетона и железобетона</t>
  </si>
  <si>
    <t>Отделочные и облицовочные материалы</t>
  </si>
  <si>
    <t>Нерудные материалы</t>
  </si>
  <si>
    <t>Дорожные материалы</t>
  </si>
  <si>
    <t>Теплоизоляционные и гидроизоляционные материалы</t>
  </si>
  <si>
    <t>Стеновые материалы</t>
  </si>
  <si>
    <t>Стекло и изделия из него</t>
  </si>
  <si>
    <t>Изделия из асбестоцемента</t>
  </si>
  <si>
    <t>Прочие (добавки, растворы и т.п.)</t>
  </si>
  <si>
    <t>Показатель</t>
  </si>
  <si>
    <t>ОбследованоТехнических Заключений всего</t>
  </si>
  <si>
    <t xml:space="preserve">  Из них: </t>
  </si>
  <si>
    <t>   Жилые помещения</t>
  </si>
  <si>
    <t>   Нежилые помещения</t>
  </si>
  <si>
    <t>   Административные здания</t>
  </si>
  <si>
    <t>   Прочее</t>
  </si>
  <si>
    <t>Отказано</t>
  </si>
  <si>
    <t>   Со стороны ГИССИП</t>
  </si>
  <si>
    <t>   Со стороны заказчика</t>
  </si>
  <si>
    <t>   На снос</t>
  </si>
  <si>
    <t>   На реконструкцию</t>
  </si>
  <si>
    <t>   Оценка технического состояния</t>
  </si>
  <si>
    <t>В процессе рассмотрения</t>
  </si>
  <si>
    <t>Параметр/Месяц</t>
  </si>
  <si>
    <t>   АПКР</t>
  </si>
  <si>
    <t>   физ. лица</t>
  </si>
  <si>
    <t>Исполнено в установленный срок</t>
  </si>
  <si>
    <t>Находится в процессе рассмотрения</t>
  </si>
  <si>
    <t>Для информации</t>
  </si>
  <si>
    <t>Взято на контроль</t>
  </si>
  <si>
    <t>Исполнено с нарушением сроков</t>
  </si>
  <si>
    <t>   ЖККР</t>
  </si>
  <si>
    <t>   КМКР</t>
  </si>
  <si>
    <t>   Министерства и ведомства КР</t>
  </si>
  <si>
    <t>   Разные</t>
  </si>
  <si>
    <t>Находится в работе</t>
  </si>
  <si>
    <t>Общее количество поданных заявлений</t>
  </si>
  <si>
    <t>Количество заявлений на рассмотрении</t>
  </si>
  <si>
    <t>Количество выданных лицензий</t>
  </si>
  <si>
    <t>   Лицензий первого уровня</t>
  </si>
  <si>
    <t>   Лицензий второго уровня</t>
  </si>
  <si>
    <t>   Лицензий третьего уровня</t>
  </si>
  <si>
    <t>Количество лицензий, выданных впервые</t>
  </si>
  <si>
    <t>   Организациям</t>
  </si>
  <si>
    <t>   Индивидуальным предпринимателям</t>
  </si>
  <si>
    <t>Количество аннулированных лицензий</t>
  </si>
  <si>
    <t>Количество в черном списке</t>
  </si>
  <si>
    <t>Количество отказов в выдаче лицензий</t>
  </si>
  <si>
    <t>Количество выданных сертификатов</t>
  </si>
  <si>
    <t>   Первичные</t>
  </si>
  <si>
    <t>   Бессрочное</t>
  </si>
  <si>
    <t>Количество инвестиционных проектов</t>
  </si>
  <si>
    <t>Общая сумма инвестиций (млн сом)</t>
  </si>
  <si>
    <t>Заключенные соглашения/меморандумы</t>
  </si>
  <si>
    <t>Всего оборудования</t>
  </si>
  <si>
    <t>Серверы</t>
  </si>
  <si>
    <t>Принтеры (всего)</t>
  </si>
  <si>
    <t>из них</t>
  </si>
  <si>
    <t>Компьютеры</t>
  </si>
  <si>
    <t>Ноутбуки</t>
  </si>
  <si>
    <t>Планшеты</t>
  </si>
  <si>
    <t>Цветные принтеры</t>
  </si>
  <si>
    <t>Принтеры 3 в 1</t>
  </si>
  <si>
    <t>Обычные принтеры</t>
  </si>
  <si>
    <t xml:space="preserve">из них </t>
  </si>
  <si>
    <t>Судебные акты, вынесенных в пользу Госстроя</t>
  </si>
  <si>
    <t>Судебные акты, вынесенных не в пользу Госстроя</t>
  </si>
  <si>
    <t>Судебные дела, находящиеся в производстве судебных органов</t>
  </si>
  <si>
    <t>Количество пресс-релизов, опубликованных на сайте</t>
  </si>
  <si>
    <t>Количество пресс-конференций и брифингов</t>
  </si>
  <si>
    <t>Количество организованных интервью и выступлений</t>
  </si>
  <si>
    <t>Количество запросов от СМИ</t>
  </si>
  <si>
    <t>Количество публикаций в социальных сетях</t>
  </si>
  <si>
    <t>Капитальное строительство</t>
  </si>
  <si>
    <t>- Площадь (м²)</t>
  </si>
  <si>
    <t>-Площадь (м²)</t>
  </si>
  <si>
    <t>село</t>
  </si>
  <si>
    <t xml:space="preserve">Итого по КР </t>
  </si>
  <si>
    <t>+/–</t>
  </si>
  <si>
    <t xml:space="preserve">Завершено </t>
  </si>
  <si>
    <t>тыс. кв. м общей площади (м²)</t>
  </si>
  <si>
    <t>Объекты культуры</t>
  </si>
  <si>
    <t>Итого по КР</t>
  </si>
  <si>
    <t>Категория назначения</t>
  </si>
  <si>
    <t>  В том числе:</t>
  </si>
  <si>
    <t>Отказано всего</t>
  </si>
  <si>
    <t>Разработаны Специальных технических условий (СТУ) всего:</t>
  </si>
  <si>
    <t>Разработаны и утверждены Нормативно-технические документы (НТД) по строительным правилам и нормам (СНиП) всего:</t>
  </si>
  <si>
    <t>СН КР</t>
  </si>
  <si>
    <t>СП КР</t>
  </si>
  <si>
    <t>   Промышленные, производственные объекты</t>
  </si>
  <si>
    <t>   Объекты инфраструктуры/еоммунальные</t>
  </si>
  <si>
    <t xml:space="preserve">         Культурно бытовые объекты</t>
  </si>
  <si>
    <t>Жилое строительство</t>
  </si>
  <si>
    <t>Административные меры и действия</t>
  </si>
  <si>
    <t>Таблица 1.1.1.  СТАТИСТИКА ВЫЯВЛЕНИЯ САМОВОЛЬНОГО СТРОИТЕЛЬСТВА ПО КАТЕГОРИЯМ И ОБЛАСТЯМ</t>
  </si>
  <si>
    <t>Передано в правоохранительные органы</t>
  </si>
  <si>
    <t>Решение правоохранительных органов</t>
  </si>
  <si>
    <t>Передано в судебные органы</t>
  </si>
  <si>
    <t>Решение судебных органов</t>
  </si>
  <si>
    <t>Завершенные ПСД прошедшие госэкспертизу</t>
  </si>
  <si>
    <t>ПСД на рассмотрении госэкспертизы</t>
  </si>
  <si>
    <t>ПСД на стадии разработки</t>
  </si>
  <si>
    <t>Объявлен конкурс на разработку ПСД</t>
  </si>
  <si>
    <t>Аварийные объекты по плану текущего года</t>
  </si>
  <si>
    <t>Градостроительные заключения всего</t>
  </si>
  <si>
    <t>Разработанные и подготовленные на утверждение генеральные планы</t>
  </si>
  <si>
    <t>Из них:</t>
  </si>
  <si>
    <t>Согласованные проекты всего</t>
  </si>
  <si>
    <r>
      <rPr>
        <b/>
        <sz val="9"/>
        <rFont val="Kyrghyz Times"/>
        <family val="1"/>
      </rPr>
      <t>г. Бишкек</t>
    </r>
  </si>
  <si>
    <r>
      <rPr>
        <b/>
        <sz val="10"/>
        <rFont val="Kyrghyz Times"/>
        <family val="1"/>
      </rPr>
      <t>ВЕРСИЯ 1.00</t>
    </r>
  </si>
  <si>
    <r>
      <rPr>
        <b/>
        <sz val="11"/>
        <rFont val="Kyrghyz Times"/>
        <family val="1"/>
      </rPr>
      <t>УНИФИКАЦИЯ СТАТИСТИЧЕСКОЙ ОТЧЕТНОСТИ И УСТАНОВЛЕНИЕ ЕДИНЫХ ФОРМАТОВ ПРЕДСТАВЛЕНИЯ ДАННЫХ В ГОСУДАРСТВЕННОМ АГЕНТСТВЕ АРХИТЕКТУРЫ, СТРОИТЕЛЬСТВА И ЖИЛИЩНО-КОММУНАЛЬНОГО ХОЗЯЙСТВА ПРИ КАБИНЕТЕ МИНИСТРОВ КЫРГЫЗСКОЙ РЕСПУБЛИКИ</t>
    </r>
  </si>
  <si>
    <r>
      <rPr>
        <b/>
        <sz val="18"/>
        <rFont val="Kyrghyz Times"/>
        <family val="1"/>
      </rPr>
      <t>ПОЛОЖЕНИЕ</t>
    </r>
  </si>
  <si>
    <t>ВВОДНЫЕ ПОЛОЖЕНИЯ</t>
  </si>
  <si>
    <t>Введение</t>
  </si>
  <si>
    <t>Цель</t>
  </si>
  <si>
    <t>Задачи</t>
  </si>
  <si>
    <t>Область применения</t>
  </si>
  <si>
    <t>Сроки предоставления отчетности</t>
  </si>
  <si>
    <t>Способы предоставления статистических форм</t>
  </si>
  <si>
    <t>Ответственность за предоставление отчетности</t>
  </si>
  <si>
    <t>Порядок внесения изменений и дополнений</t>
  </si>
  <si>
    <t>Порядок вступления в силу</t>
  </si>
  <si>
    <t>1. УПРАВЛЕНИЕ АРХИТЕКТУРЫ</t>
  </si>
  <si>
    <t>1.1. Государственный архитектурно-строительный контроль</t>
  </si>
  <si>
    <t>Таблица 1.1.1. СТАТИСТИКА ВЫЯВЛЕНИЯ САМОВОЛЬНОГО СТРОИТЕЛЬСТВА ПО КАТЕГОРИЯМ И ОБЛАСТЯМ</t>
  </si>
  <si>
    <t>Таблица 1.1.2. СТАТИСТИКА ПО РЕЕСТРУ СТРОЯЩИХСЯ ОБЪЕКТОВ</t>
  </si>
  <si>
    <t>Таблица 1.1.3. СТАТИСТИКА ПО ОЦЕНКЕ СООТВЕТСТВИЯ ВВОДИМЫХ В ЭКСПЛУАТАЦИЮ ОБЪЕКТОВ</t>
  </si>
  <si>
    <t>1.2. Департамент градостроительства и архитектуры</t>
  </si>
  <si>
    <t>Таблица 1.2.1. СТАТИСТИКА ПО РАЗРАБОТКЕ ГРАДОСТРОИТЕЛЬНЫХ ЗАКЛЮЧЕНИЙ</t>
  </si>
  <si>
    <t>Таблица 1.2.2. СТАТИСТИКА РАЗРАБОТКИ И ПОДГОТОВКИ ГЕНЕРАЛЬНЫХ ПЛАНОВ НАСЕЛЕННЫХ ПУНКТОВ</t>
  </si>
  <si>
    <t>1.3. Департамент государственной экспертизы</t>
  </si>
  <si>
    <t>Таблица 1.3.1. СТАТИСТИКА ПО ЭКСПЕРТИЗЕ ПРОЕКТНОЙ ДОКУМЕНТАЦИИ</t>
  </si>
  <si>
    <t>2. УПРАВЛЕНИЕ СТРОИТЕЛЬСТВА</t>
  </si>
  <si>
    <t>2.1. Департамент Жилищно-Гражданского Строительства</t>
  </si>
  <si>
    <t>Таблица 2.1.1. СТАТИСТИКА ОБЪЕКТОВ СТРОИТЕЛЬСТВА ПО ОБЛАСТЯМ И ОТРАСЛЯМ</t>
  </si>
  <si>
    <t>Таблица 2.1.2. СТАТИСТИКА КАПИТАЛЬНОГО РЕМОНТА ПО ОБЛАСТЯМ И ОТРАСЛЯМ</t>
  </si>
  <si>
    <t>2.2. Республиканский центр сертификации в строительстве</t>
  </si>
  <si>
    <t>Таблица 2.2.1. СТАТИСТИКА СЕРТИФИКАЦИИ СТРОИТЕЛЬНЫХ МАТЕРИАЛОВ, ИЗДЕЛИЙ И КОНСТРУКЦИЙ</t>
  </si>
  <si>
    <t>2.3. Государственный институт сейсмостойкого строительства и инженерного проектирования</t>
  </si>
  <si>
    <t>Таблица 2.3.1. СТАТИСТИКА ВЫДАЧИ ТЕХНИЧЕСКИХ ЗАКЛЮЧЕНИЙ</t>
  </si>
  <si>
    <t>3. УПРАВЛЕНИЕ ЧЕЛОВЕЧЕСКИМИ РЕСУРСАМИ</t>
  </si>
  <si>
    <t>Таблица 3.1. СТАТИСТИКА ПО ОБРАЩЕНИЯМ ГРАЖДАН</t>
  </si>
  <si>
    <t>Таблица 3.2.  СТАТИСТИКА ПО ВХОДЯЩЕЙ КОРРЕСПОНДЕНЦИИ</t>
  </si>
  <si>
    <t>4. УПРАВЛЕНИЕ ЛИЦЕНЗИРОВАНИЯ И СЕРТИФИКАЦИИ</t>
  </si>
  <si>
    <t>5. ОТДЕЛ ИНВЕСТИЦИЙ И ВНЕШНИХ СВЯЗЕЙ</t>
  </si>
  <si>
    <t>6. ОТДЕЛ ЦИФРОВОГО РАЗВИТИЯ И ОРГАНИЗАЦИОННО-АНАЛИТИЧЕСКОЙ РАБОТЫ</t>
  </si>
  <si>
    <t>7. ЮРИДИЧЕСКИЙ ОТДЕЛ</t>
  </si>
  <si>
    <t>8. ПРЕСС-СЛУЖБА</t>
  </si>
  <si>
    <r>
      <t>Настоящее Положение "Об унификации статистической отчетности и установлении единых форматов представления данных в Государственном агентстве архитектуры, строительства и жилищно-коммунального хозяйства при Кабинете Министров Кыргызской Республики"</t>
    </r>
    <r>
      <rPr>
        <b/>
        <sz val="12"/>
        <rFont val="Kyrghyz Times"/>
        <charset val="204"/>
      </rPr>
      <t xml:space="preserve"> </t>
    </r>
    <r>
      <rPr>
        <sz val="12"/>
        <rFont val="Kyrghyz Times"/>
        <charset val="204"/>
      </rPr>
      <t>(далее — Положение) устанавливает единые требования к порядку формирования, предоставления и обработки статистической отчетности.</t>
    </r>
  </si>
  <si>
    <t>Целью настоящего Положения является установление унифицированных требований к формированию и представлению статистической отчетности, обеспечение ее достоверности и полноты, а также повышение эффективности управления данными в рамках Государственного агентства архитектуры, строительства и жилищно-коммунального хозяйства при Кабинете Министров Кыргызской Республики (далее — Госстрой).</t>
  </si>
  <si>
    <t>Основными задачами настоящего Положения являются:</t>
  </si>
  <si>
    <t>Установление единых стандартов и форматов статистической отчетности по направлениям деятельности Госстроя.</t>
  </si>
  <si>
    <t>Определение процедур сбора, обработки и анализа статистических данных для обеспечения их достоверности и объективности.</t>
  </si>
  <si>
    <t>Регламентация порядка взаимодействия структурных подразделений Госстроя и подведомственных организаций в процессе подготовки и представления статистической отчетности.</t>
  </si>
  <si>
    <t>Обеспечение прозрачности и доступности статистической информации для государственных органов, общественных организаций и заинтересованных сторон.</t>
  </si>
  <si>
    <t>Настоящее Положение распространяется на все структурные подразделения Госстроя и подведомственные организации, ответственные за сбор, обработку, представление и хранение статистической отчетности по вопросам архитектуры, строительства и жилищно-коммунального хозяйства.</t>
  </si>
  <si>
    <t>Организационные и распорядительные документы, а также локальные нормативные акты не должны противоречить требованиям настоящего Положения. Положение вступает в силу после его утверждения и введения в действие в установленном порядке.</t>
  </si>
  <si>
    <t>Отдел цифрового развития и организационно-аналитических работ вправе запрашивать отчеты и информацию в оперативном порядке в любое время по мере необходимости. Кроме того, отдел оставляет за собой право изменять форму и структуру отчетности, а также требования к предоставлению информации, с обязательным уведомлением соответствующих структурных подразделений и подведомственных организаций. Эти полномочия также распространяются на случаи получения нестандартных запросов от руководства, Аппарата Президента Кыргызской Республики (АПКР), Кабинета Министров Кыргызской Республики (КМКР) и других государственных органов.</t>
  </si>
  <si>
    <t>Все статистические формы предоставляются через систему электронного документооборота (СЭД). Отдел цифрового развития и организационно-аналитических работ может в отдельных случаях рассматривать другие варианты предоставления данных для оперативного использования. Если данные предоставляются в бумажном виде, они должны быть обязательно заверены руководителем и исполнителем соответствующего структурного подразделения или подведомственной организации.</t>
  </si>
  <si>
    <t>Ответственность за своевременное предоставление статистической отчетности, полноту представленных данных, их достоверность и соблюдение установленных сроков возлагается на руководителей структурных подразделений Госстроя и подведомственных организаций.</t>
  </si>
  <si>
    <t>В отдельных случаях возможны запросы на предоставление дополнительных уточнений и разъяснений для обеспечения полноты, и достоверности предоставляемой информации.</t>
  </si>
  <si>
    <t>Нарушение требований настоящего Положения может повлечь дисциплинарную, административную или иную ответственность в соответствии с законодательством Кыргызской Республики и внутренними нормативными актами Госстроя.</t>
  </si>
  <si>
    <t>Настоящее Положение является локальным нормативным актом постоянного действия. Внесение изменений и дополнений в Положение осуществляется приказом директора Госстроя в следующих случаях:</t>
  </si>
  <si>
    <t>Изменение законодательства Кыргызской Республики, влияющего на выполнение регламентируемых процессов.</t>
  </si>
  <si>
    <t>Изменение организационной структуры или полномочий руководителей, затрагивающих выполнение настоящего Положения.</t>
  </si>
  <si>
    <t>Инициатива отдела цифрового развития и организационно-аналитических работ, направленная на улучшение процесса формирования и представления статистической отчетности, включая разработку новых процедур, методик и стандартов для оптимизации сбора, и анализа данных.</t>
  </si>
  <si>
    <t>Ответственность за актуализацию и поддержание настоящего Положения в актуальном состоянии возлагается на отдел цифрового развития и организационно-аналитических работ. Контроль за соблюдением требований Положения возлагается на заместителей директора Госстроя.</t>
  </si>
  <si>
    <t>Настоящее Положение утверждается приказом директора Госстроя и вступает в силу с момента его подписания. Документ признается утратившим силу на основании соответствующего приказа.</t>
  </si>
  <si>
    <t>Все структурные подразделения и подведомственные организации Госстроя обязаны предоставлять данные за отчетный месяц в соответствующие Управления и отделы не позднее 5 числа следующего месяца. В случае, если 5 число выпадает на праздничный или выходной день, информация должна быть предоставлена в ближайший предшествующий рабочий день.</t>
  </si>
  <si>
    <t>Таблица 4.1. СТАТИСТИКА ЛИЦЕНЗИРОВАНИЯ СТРОИТЕЛЬНОЙ ДЕЯТЕЛЬНОСТИ</t>
  </si>
  <si>
    <t>Таблица 4.2. СТАТИСТИКА ПО СЕРТИФИКАЦИИ СПЕЦИАЛИСТОВ СТРОИТЕЛЬНОЙ ОТРАСЛИ</t>
  </si>
  <si>
    <t>Таблица 5.1. СТАТИСТИКА ПО ИНВЕСТИЦИОННЫМ ПРОЕКТАМ ПО МЕСЯЦАМ</t>
  </si>
  <si>
    <t>Таблица 6.1. СТАТИСТИКА ПО ОСНАЩЕННОСТИ КОМПЬЮТЕРНОЙ ТЕХНИКОЙ</t>
  </si>
  <si>
    <t>Таблица 7.1. СТАТИСТИКА ДЕЯТЕЛЬНОСТИ ЮРИДИЧЕСКОГО ОТДЕЛА</t>
  </si>
  <si>
    <t>Таблица 8.1. СТАТИСТИКА ДЕЯТЕЛЬНОСТИ ПРЕСС-СЛУЖБЫ</t>
  </si>
  <si>
    <t>Сканеры (всего)</t>
  </si>
  <si>
    <t>Некоторые структурные подразделения и подведомственные организации  могут предоставлять данные на ежеквартальной основе по согласованию с руководством и отделом цифрового развития и организационно-аналитических работ. При этом, в случае поступления оперативного запроса, они обязаны предоставить необходимые данные в кратчайшие сроки независимо от установленного квартального графика.</t>
  </si>
  <si>
    <t>Управления и отделы обязаны передавать собранные данные в утвержденных форматах в отдел цифрового развития и организационно-аналитических работ не позднее 10 числа следующего месяца (или квартала). Если 10 число выпадает на праздничный или выходной день, данные должны быть переданы в ближайший предшествующий рабочий день.</t>
  </si>
  <si>
    <r>
      <t>УТВЕРЖДЕНЫ
Приказом Государственного агентство архитектуры,                                                                                                     строительства и жилищно-коммунального хозяйства                                                                                                                             при Кабинете Министров КР (Госстрой)
 от «_____» _________ 2024 г. №______
Введены в действие «_____» ________ 2024 г.</t>
    </r>
    <r>
      <rPr>
        <sz val="10"/>
        <rFont val="Kyrghyz Times"/>
        <family val="1"/>
      </rPr>
      <t xml:space="preserve">
</t>
    </r>
  </si>
  <si>
    <t xml:space="preserve"> </t>
  </si>
  <si>
    <t>БАТКЕНСКАЯ ОБЛАСТЬ</t>
  </si>
  <si>
    <t>ДЖАЛАЛ-АБАДСКАЯ ОБЛАСТЬ</t>
  </si>
  <si>
    <t>ИССЫК-КУЛЬСКАЯ ОБЛАСТЬ</t>
  </si>
  <si>
    <t>НАРЫНСКАЯ ОБЛАСТЬ</t>
  </si>
  <si>
    <t>ОШСКАЯ ОБЛАСТЬ</t>
  </si>
  <si>
    <t>ТАЛАССКАЯ ОБЛАСТЬ</t>
  </si>
  <si>
    <t>ЧУЙСКАЯ ОБЛАСТЬ</t>
  </si>
  <si>
    <t>Объекты различного назначения</t>
  </si>
  <si>
    <t xml:space="preserve">Таблица 1.2.1. СТАТИСТИКА ПО РАЗРАБОТКЕ ГРАДОСТРОИТЕЛЬНЫХ ЗАКЛЮЧЕНИЙ </t>
  </si>
  <si>
    <t xml:space="preserve">Таблица 1.1.3 СТАТИСТИКА ПО ОЦЕНКЕ СООТВЕТСТВИЯ ВВОДИМЫХ В ЭКСПЛУАТАЦИЮ ОБЪЕКТОВ </t>
  </si>
  <si>
    <t xml:space="preserve">Таблица 1.2.2. СТАТИСТИКА ПО СОГЛАСОВАНИЮ ПРОЕКТОВ </t>
  </si>
  <si>
    <t xml:space="preserve">Таблица 1.1.2. СТАТИСТИКА ПО РЕЕСТРУ СТРОЯЩИХСЯ ОБЪЕКТОВ </t>
  </si>
  <si>
    <t xml:space="preserve">Таблица 1.3.1 СТАТИСТИКА ПО ЭКСПЕРТИЗЕ ПРОЕКТНОЙ ДОКУМЕНТАЦИИ </t>
  </si>
  <si>
    <t xml:space="preserve">Таблица 2.1.1. СТАТИСТИКА ОБЪЕКТОВ СТРОИТЕЛЬСТВА ПО ОБЛАСТЯМ И ОТРАСЛЯМ </t>
  </si>
  <si>
    <t xml:space="preserve">Таблица 2.2.1.  СТАТИСТИКА СЕРТИФИКАЦИИ СТРОИТЕЛЬНЫХ МАТЕРИАЛОВ, ИЗДЕЛИЙ И КОНСТРУКЦИЙ </t>
  </si>
  <si>
    <t xml:space="preserve">Таблица 3.1 СТАТИСТИКА ПО ОБРАЩЕНИЯМ ГРАЖДАН </t>
  </si>
  <si>
    <t xml:space="preserve">Таблица 3.2.   СТАТИСТИКА ПО ВХОДЯЩЕЙ КОРРЕСПОНДЕНЦИИ </t>
  </si>
  <si>
    <t xml:space="preserve">Таблица 4.2 СТАТИСТИКА ПО СЕРТИФИКАЦИИ СПЕЦИАЛИСТОВ СТРОИТЕЛЬНОЙ ОТРАСЛИ </t>
  </si>
  <si>
    <t xml:space="preserve">Таблица 4.1 СТАТИСТИКА ЛИЦЕНЗИРОВАНИЯ СТРОИТЕЛЬНОЙ ДЕЯТЕЛЬНОСТИ </t>
  </si>
  <si>
    <t xml:space="preserve">Таблица 5.1.  СТАТИСТИКА ПО ИНВЕСТИЦИОННЫМ ПРОЕКТАМ </t>
  </si>
  <si>
    <t xml:space="preserve">Таблица 7.1 СТАТИСТИКА ДЕЯТЕЛЬНОСТИ ЮРИДИЧЕСКОГО ОТДЕЛА </t>
  </si>
  <si>
    <t xml:space="preserve">Таблица 8.1. СТАТИСТИКА ДЕЯТЕЛЬНОСТИ ПРЕСС-СЛУЖБЫ </t>
  </si>
  <si>
    <t>Наложение штрафов</t>
  </si>
  <si>
    <t>Выдача предписаний</t>
  </si>
  <si>
    <t>Подготовка нормативных правовых актов (НПА)</t>
  </si>
  <si>
    <t>Судебные разбирательства</t>
  </si>
  <si>
    <t>Административные жалобы</t>
  </si>
  <si>
    <t>Общее количество объектов ПСД по плану текущего года</t>
  </si>
  <si>
    <t>Индивидуальное жилищное строительство (ИЖС)</t>
  </si>
  <si>
    <t>Многоэтажные жилые здания</t>
  </si>
  <si>
    <t>Социальные объекты</t>
  </si>
  <si>
    <t>Промышленные объекты</t>
  </si>
  <si>
    <t>Производственные обьекты</t>
  </si>
  <si>
    <t>Коммерческие здания</t>
  </si>
  <si>
    <t>Объекты общественного назначения</t>
  </si>
  <si>
    <t>Гидроэлектростанции (ГЭС)</t>
  </si>
  <si>
    <t>Солнечные электростанции</t>
  </si>
  <si>
    <t xml:space="preserve">Выдано согласованные проекты </t>
  </si>
  <si>
    <t>Возвращены на доработку</t>
  </si>
  <si>
    <t>Многэтажные жилые здания</t>
  </si>
  <si>
    <t>Таблица 2.3.1.  СТАТИСТИКА ВЫДАЧИ ТЕХНИЧЕСКИХ ЗАКЛЮЧЕНИЙ, СПЕЦИАЛЬНЫХ УСЛОВИЙ И НТД</t>
  </si>
  <si>
    <t>Виды технических заключений всего</t>
  </si>
  <si>
    <t>   -Капитального строительства</t>
  </si>
  <si>
    <t>   -Малые объекты</t>
  </si>
  <si>
    <t>   -Наложено штрафов</t>
  </si>
  <si>
    <t>   -Взыскано штрафов</t>
  </si>
  <si>
    <t>Малые объекты</t>
  </si>
  <si>
    <t>Социально-культурные объекты</t>
  </si>
  <si>
    <t>Общая площадь введённых объектов (м²)</t>
  </si>
  <si>
    <t>ФОРМЫ СТАТИСТИЧЕСКОЙ ОТЧЕТНОСТИ</t>
  </si>
  <si>
    <t>Объект кредиторы</t>
  </si>
  <si>
    <t xml:space="preserve">Таблица 1.2.3. СТАТИСТИКА РАЗРАБОТАННЫХ И ПОДГОТОВЛЕННЫХ ГЕНЕРАЛЬНЫХ ПЛАНОВ </t>
  </si>
  <si>
    <t>Из них (подведомственные территориальные подразделения)</t>
  </si>
  <si>
    <t>Чуйское региональное управление</t>
  </si>
  <si>
    <t>Иссык-Кульское региональное управление</t>
  </si>
  <si>
    <t>Таласское региональное управление</t>
  </si>
  <si>
    <t>Ошское региональное управление</t>
  </si>
  <si>
    <t>Джалал-Абадское региональное управление</t>
  </si>
  <si>
    <t>Баткенское региональное управление</t>
  </si>
  <si>
    <t>Нарынское региональное управление</t>
  </si>
  <si>
    <t>г. БИШКЕК</t>
  </si>
  <si>
    <t>г. ОШ</t>
  </si>
  <si>
    <t>ЦЕНТРАЛЬНЫЙ АППАРАТ</t>
  </si>
  <si>
    <t xml:space="preserve">Таблица 2.1.2 СТАТИСТИКА КАПИТАЛЬНОГО РЕМОНТА ПО ОБЛАСТЯМ И ОТРАСЛЯМ ЗА </t>
  </si>
  <si>
    <t>ГИССИП</t>
  </si>
  <si>
    <t>Таблица 6.1.1 СТАТИСТИКА ПО ОСНАЩЕННОСТИ КОМПЬЮТЕРНОЙ ТЕХНИКОЙ ГИССИП</t>
  </si>
  <si>
    <t>Сертифицированные специалисты по энергоэффективности зданий</t>
  </si>
  <si>
    <t>Метал</t>
  </si>
  <si>
    <t>Лес</t>
  </si>
  <si>
    <t>Кирпич</t>
  </si>
  <si>
    <t>Газоблок</t>
  </si>
  <si>
    <t>Бетон</t>
  </si>
  <si>
    <t>Прочие материалы</t>
  </si>
  <si>
    <t xml:space="preserve">Таблица 1.1.4 СТАТИСТИКА ПО КОЛИЧЕСТВУ ИСПОЛЬЗУЕМЫХ МАТЕРИАЛОВ В СТРОИТЕЛЬСТВЕ </t>
  </si>
  <si>
    <t>2025г в  сопоставлении с 2024г</t>
  </si>
  <si>
    <t>2025 г в  сопоставлении с 2024 г</t>
  </si>
  <si>
    <t>2025 г в сопоставлении с 2024 г</t>
  </si>
  <si>
    <t>2025 г в  сопоставлениис 2024 г</t>
  </si>
  <si>
    <t>2025 г в  сопоставлениит с 2024 г</t>
  </si>
  <si>
    <t>2025 г в  сопоставлении с 2024г</t>
  </si>
  <si>
    <t>Июль</t>
  </si>
  <si>
    <t>Август</t>
  </si>
  <si>
    <t>III квартал</t>
  </si>
  <si>
    <t>Сентябрь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</si>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</sst>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>
    <font>
      <sz val="11"/>
      <color theme="1"/>
      <name val="Calibri"/>
      <family val="2"/>
      <charset val="204"/>
      <scheme val="minor"/>
    </font>
    <font>
      <b/>
      <sz val="11"/>
      <color theme="1"/>
      <name val="Kyrghyz Times"/>
      <charset val="204"/>
    </font>
    <font>
      <sz val="11"/>
      <color theme="1"/>
      <name val="Kyrghyz Times"/>
      <charset val="204"/>
    </font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9"/>
      <color theme="1"/>
      <name val="Kyrghyz Times"/>
      <charset val="204"/>
    </font>
    <font>
      <b/>
      <sz val="8"/>
      <color theme="1"/>
      <name val="Kyrghyz Times"/>
      <charset val="204"/>
    </font>
    <font>
      <sz val="8"/>
      <color theme="1"/>
      <name val="Kyrghyz Times"/>
      <charset val="204"/>
    </font>
    <font>
      <b/>
      <sz val="8"/>
      <color rgb="FF000000"/>
      <name val="Kyrghyz Times"/>
      <charset val="204"/>
    </font>
    <font>
      <sz val="8"/>
      <color rgb="FF000000"/>
      <name val="Kyrghyz Times"/>
      <charset val="204"/>
    </font>
    <font>
      <sz val="8"/>
      <color theme="1"/>
      <name val="Calibri"/>
      <family val="2"/>
      <charset val="204"/>
      <scheme val="minor"/>
    </font>
    <font>
      <sz val="10"/>
      <name val="Calibri"/>
      <family val="2"/>
    </font>
    <font>
      <b/>
      <sz val="9"/>
      <name val="Kyrghyz Times"/>
      <family val="1"/>
    </font>
    <font>
      <b/>
      <sz val="10"/>
      <name val="Kyrghyz Times"/>
      <family val="1"/>
    </font>
    <font>
      <b/>
      <sz val="11"/>
      <name val="Kyrghyz Times"/>
      <family val="1"/>
    </font>
    <font>
      <b/>
      <sz val="18"/>
      <name val="Kyrghyz Times"/>
      <family val="1"/>
    </font>
    <font>
      <sz val="10"/>
      <name val="Kyrghyz Times"/>
      <family val="1"/>
    </font>
    <font>
      <b/>
      <sz val="16"/>
      <name val="Kyrghyz Times"/>
      <charset val="204"/>
    </font>
    <font>
      <sz val="10"/>
      <name val="Kyrghyz Times"/>
      <charset val="204"/>
    </font>
    <font>
      <b/>
      <sz val="14"/>
      <name val="Kyrghyz Times"/>
      <charset val="204"/>
    </font>
    <font>
      <sz val="12"/>
      <name val="Kyrghyz Times"/>
      <charset val="204"/>
    </font>
    <font>
      <b/>
      <sz val="12"/>
      <name val="Kyrghyz Times"/>
      <charset val="204"/>
    </font>
    <font>
      <sz val="11"/>
      <name val="Kyrghyz Times"/>
      <charset val="204"/>
    </font>
    <font>
      <u/>
      <sz val="11"/>
      <color theme="1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Kyrghyz Times"/>
      <charset val="204"/>
    </font>
    <font>
      <u/>
      <sz val="11"/>
      <color theme="1"/>
      <name val="Calibri"/>
      <family val="2"/>
      <charset val="204"/>
      <scheme val="minor"/>
    </font>
    <font>
      <u/>
      <sz val="1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sz val="11"/>
      <color rgb="FF000000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9" fontId="3" fillId="0" borderId="0" applyFont="0" applyFill="0" applyBorder="0" applyAlignment="0" applyProtection="0"/>
    <xf numFmtId="0" fontId="11" fillId="0" borderId="0"/>
    <xf numFmtId="0" fontId="23" fillId="0" borderId="0" applyNumberFormat="0" applyFill="0" applyBorder="0" applyAlignment="0" applyProtection="0"/>
    <xf numFmtId="0" fontId="3" fillId="0" borderId="0"/>
    <xf numFmtId="0" fontId="29" fillId="0" borderId="0"/>
  </cellStyleXfs>
  <cellXfs count="205">
    <xf numFmtId="0" fontId="0" fillId="0" borderId="0" xfId="0"/>
    <xf numFmtId="0" fontId="2" fillId="0" borderId="0" xfId="0" applyFont="1"/>
    <xf numFmtId="0" fontId="2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14" fontId="1" fillId="0" borderId="0" xfId="0" applyNumberFormat="1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2" xfId="0" quotePrefix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7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/>
    </xf>
    <xf numFmtId="0" fontId="7" fillId="0" borderId="2" xfId="0" applyFont="1" applyBorder="1"/>
    <xf numFmtId="0" fontId="9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0" fontId="8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vertical="center" wrapText="1"/>
    </xf>
    <xf numFmtId="0" fontId="7" fillId="0" borderId="2" xfId="0" quotePrefix="1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7" fillId="0" borderId="2" xfId="0" applyFont="1" applyBorder="1" applyAlignment="1">
      <alignment horizontal="left" vertical="center" wrapText="1"/>
    </xf>
    <xf numFmtId="0" fontId="10" fillId="0" borderId="0" xfId="0" applyFont="1"/>
    <xf numFmtId="0" fontId="7" fillId="0" borderId="3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 textRotation="90" wrapText="1"/>
    </xf>
    <xf numFmtId="0" fontId="0" fillId="0" borderId="0" xfId="0" applyNumberFormat="1"/>
    <xf numFmtId="9" fontId="0" fillId="0" borderId="0" xfId="1" applyFont="1"/>
    <xf numFmtId="0" fontId="9" fillId="0" borderId="2" xfId="0" applyFont="1" applyBorder="1" applyAlignment="1" applyProtection="1">
      <alignment horizontal="center" wrapText="1"/>
      <protection locked="0"/>
    </xf>
    <xf numFmtId="9" fontId="7" fillId="0" borderId="2" xfId="1" applyFont="1" applyBorder="1" applyAlignment="1">
      <alignment horizontal="center"/>
    </xf>
    <xf numFmtId="0" fontId="9" fillId="0" borderId="2" xfId="0" applyFont="1" applyBorder="1" applyAlignment="1">
      <alignment horizontal="center" wrapText="1"/>
    </xf>
    <xf numFmtId="0" fontId="6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1" fillId="0" borderId="0" xfId="2"/>
    <xf numFmtId="0" fontId="15" fillId="0" borderId="0" xfId="0" applyFont="1" applyAlignment="1">
      <alignment horizontal="center" vertical="top" wrapText="1"/>
    </xf>
    <xf numFmtId="0" fontId="14" fillId="0" borderId="0" xfId="0" applyFont="1" applyAlignment="1">
      <alignment horizontal="center" vertical="top" wrapText="1"/>
    </xf>
    <xf numFmtId="0" fontId="13" fillId="0" borderId="0" xfId="0" applyFont="1" applyAlignment="1">
      <alignment horizontal="center" vertical="top" wrapText="1"/>
    </xf>
    <xf numFmtId="0" fontId="12" fillId="0" borderId="0" xfId="0" applyFont="1" applyAlignment="1">
      <alignment horizontal="center" vertical="top" wrapText="1"/>
    </xf>
    <xf numFmtId="0" fontId="13" fillId="0" borderId="0" xfId="0" applyFont="1" applyAlignment="1">
      <alignment horizontal="right" vertical="top" wrapText="1"/>
    </xf>
    <xf numFmtId="0" fontId="17" fillId="0" borderId="0" xfId="2" applyFont="1" applyAlignment="1">
      <alignment horizontal="left" vertical="top" wrapText="1"/>
    </xf>
    <xf numFmtId="0" fontId="18" fillId="0" borderId="0" xfId="2" applyFont="1"/>
    <xf numFmtId="0" fontId="19" fillId="0" borderId="0" xfId="2" applyFont="1" applyAlignment="1">
      <alignment horizontal="left" vertical="top" wrapText="1"/>
    </xf>
    <xf numFmtId="0" fontId="20" fillId="0" borderId="0" xfId="2" applyFont="1" applyAlignment="1">
      <alignment horizontal="justify" vertical="top" wrapText="1"/>
    </xf>
    <xf numFmtId="0" fontId="22" fillId="0" borderId="0" xfId="2" applyFont="1" applyAlignment="1">
      <alignment horizontal="justify" vertical="top" wrapText="1"/>
    </xf>
    <xf numFmtId="0" fontId="22" fillId="0" borderId="0" xfId="2" applyFont="1" applyAlignment="1">
      <alignment horizontal="center" vertical="top" wrapText="1"/>
    </xf>
    <xf numFmtId="0" fontId="1" fillId="0" borderId="2" xfId="0" applyFont="1" applyBorder="1" applyAlignment="1">
      <alignment vertical="center" wrapText="1"/>
    </xf>
    <xf numFmtId="0" fontId="2" fillId="0" borderId="0" xfId="0" applyFont="1" applyAlignment="1" applyProtection="1">
      <alignment vertical="center"/>
      <protection locked="0"/>
    </xf>
    <xf numFmtId="0" fontId="2" fillId="0" borderId="2" xfId="0" applyFont="1" applyBorder="1"/>
    <xf numFmtId="0" fontId="8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vertical="center"/>
    </xf>
    <xf numFmtId="0" fontId="2" fillId="0" borderId="2" xfId="0" applyFont="1" applyBorder="1" applyAlignment="1"/>
    <xf numFmtId="0" fontId="0" fillId="0" borderId="0" xfId="0" applyAlignment="1"/>
    <xf numFmtId="0" fontId="2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vertical="center"/>
    </xf>
    <xf numFmtId="0" fontId="0" fillId="0" borderId="2" xfId="0" applyBorder="1"/>
    <xf numFmtId="0" fontId="7" fillId="0" borderId="2" xfId="0" applyFont="1" applyBorder="1" applyAlignment="1" applyProtection="1">
      <alignment horizontal="center" vertical="center"/>
      <protection locked="0"/>
    </xf>
    <xf numFmtId="9" fontId="7" fillId="0" borderId="2" xfId="1" applyFont="1" applyBorder="1" applyAlignment="1">
      <alignment horizontal="center" vertical="center"/>
    </xf>
    <xf numFmtId="0" fontId="9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5" fillId="0" borderId="0" xfId="2" applyFont="1" applyAlignment="1">
      <alignment horizontal="left" vertical="top" wrapText="1"/>
    </xf>
    <xf numFmtId="0" fontId="26" fillId="0" borderId="0" xfId="3" applyFont="1"/>
    <xf numFmtId="0" fontId="9" fillId="2" borderId="2" xfId="0" applyFont="1" applyFill="1" applyBorder="1" applyAlignment="1">
      <alignment horizontal="center" vertical="center" wrapText="1"/>
    </xf>
    <xf numFmtId="0" fontId="27" fillId="0" borderId="0" xfId="3" applyFont="1"/>
    <xf numFmtId="0" fontId="1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9" fillId="0" borderId="2" xfId="0" applyFont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 applyProtection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7" fillId="0" borderId="0" xfId="0" applyFont="1"/>
    <xf numFmtId="0" fontId="6" fillId="2" borderId="2" xfId="0" applyFont="1" applyFill="1" applyBorder="1" applyAlignment="1">
      <alignment horizontal="center" vertical="center" wrapText="1"/>
    </xf>
    <xf numFmtId="0" fontId="7" fillId="2" borderId="2" xfId="0" quotePrefix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9" fontId="7" fillId="0" borderId="0" xfId="1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9" fillId="0" borderId="2" xfId="0" applyFont="1" applyBorder="1" applyAlignment="1" applyProtection="1">
      <alignment horizontal="center" vertical="center" wrapText="1"/>
    </xf>
    <xf numFmtId="0" fontId="7" fillId="0" borderId="9" xfId="0" applyFont="1" applyBorder="1" applyAlignment="1">
      <alignment horizontal="center" vertical="center"/>
    </xf>
    <xf numFmtId="0" fontId="7" fillId="0" borderId="9" xfId="0" applyFont="1" applyBorder="1" applyAlignment="1" applyProtection="1">
      <alignment horizontal="center" vertical="center"/>
      <protection locked="0"/>
    </xf>
    <xf numFmtId="9" fontId="7" fillId="0" borderId="9" xfId="1" applyFont="1" applyBorder="1" applyAlignment="1">
      <alignment horizontal="center" vertical="center"/>
    </xf>
    <xf numFmtId="0" fontId="7" fillId="0" borderId="0" xfId="0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center"/>
      <protection locked="0"/>
    </xf>
    <xf numFmtId="0" fontId="7" fillId="0" borderId="2" xfId="4" applyFont="1" applyBorder="1" applyAlignment="1" applyProtection="1">
      <alignment horizontal="center"/>
      <protection locked="0"/>
    </xf>
    <xf numFmtId="0" fontId="7" fillId="0" borderId="2" xfId="4" applyFont="1" applyBorder="1" applyAlignment="1" applyProtection="1">
      <alignment horizontal="center" vertical="center"/>
      <protection locked="0"/>
    </xf>
    <xf numFmtId="0" fontId="9" fillId="2" borderId="2" xfId="0" applyFont="1" applyFill="1" applyBorder="1" applyAlignment="1" applyProtection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9" fillId="0" borderId="0" xfId="0" applyFont="1" applyBorder="1" applyAlignment="1" applyProtection="1">
      <alignment horizontal="center" wrapText="1"/>
      <protection locked="0"/>
    </xf>
    <xf numFmtId="0" fontId="7" fillId="0" borderId="0" xfId="0" applyFont="1" applyBorder="1" applyAlignment="1">
      <alignment horizontal="center"/>
    </xf>
    <xf numFmtId="9" fontId="7" fillId="0" borderId="0" xfId="1" applyFont="1" applyBorder="1" applyAlignment="1">
      <alignment horizontal="center"/>
    </xf>
    <xf numFmtId="0" fontId="7" fillId="0" borderId="2" xfId="0" applyFont="1" applyBorder="1" applyAlignment="1">
      <alignment vertical="center" wrapText="1"/>
    </xf>
    <xf numFmtId="0" fontId="9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0" fontId="8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 wrapText="1"/>
    </xf>
    <xf numFmtId="0" fontId="9" fillId="0" borderId="6" xfId="0" applyFont="1" applyBorder="1" applyAlignment="1">
      <alignment vertical="center" wrapText="1"/>
    </xf>
    <xf numFmtId="0" fontId="8" fillId="0" borderId="7" xfId="0" applyFont="1" applyBorder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7" fillId="0" borderId="5" xfId="0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9" fontId="7" fillId="0" borderId="2" xfId="1" applyFont="1" applyBorder="1" applyAlignment="1">
      <alignment horizontal="center" vertical="center"/>
    </xf>
    <xf numFmtId="0" fontId="9" fillId="0" borderId="2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 wrapText="1"/>
    </xf>
    <xf numFmtId="0" fontId="7" fillId="0" borderId="9" xfId="0" applyFont="1" applyBorder="1" applyAlignment="1">
      <alignment vertical="center" wrapText="1"/>
    </xf>
    <xf numFmtId="0" fontId="2" fillId="0" borderId="0" xfId="0" applyFont="1" applyAlignment="1">
      <alignment vertical="center"/>
    </xf>
    <xf numFmtId="0" fontId="7" fillId="0" borderId="10" xfId="0" applyFont="1" applyBorder="1" applyAlignment="1" applyProtection="1">
      <alignment horizontal="center" vertical="center" wrapText="1"/>
      <protection locked="0"/>
    </xf>
    <xf numFmtId="3" fontId="7" fillId="0" borderId="10" xfId="0" applyNumberFormat="1" applyFont="1" applyBorder="1" applyAlignment="1" applyProtection="1">
      <alignment horizontal="center" vertical="center" wrapText="1"/>
      <protection locked="0"/>
    </xf>
    <xf numFmtId="0" fontId="7" fillId="0" borderId="10" xfId="0" applyFont="1" applyBorder="1" applyAlignment="1" applyProtection="1">
      <alignment horizontal="center"/>
      <protection locked="0"/>
    </xf>
    <xf numFmtId="0" fontId="7" fillId="0" borderId="10" xfId="0" applyFont="1" applyBorder="1" applyAlignment="1" applyProtection="1">
      <alignment horizontal="center" vertical="center"/>
      <protection locked="0"/>
    </xf>
    <xf numFmtId="0" fontId="7" fillId="0" borderId="10" xfId="0" applyFont="1" applyBorder="1" applyAlignment="1" applyProtection="1">
      <alignment vertical="center" wrapText="1"/>
      <protection locked="0"/>
    </xf>
    <xf numFmtId="0" fontId="1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27" fillId="0" borderId="0" xfId="3" quotePrefix="1" applyFont="1"/>
    <xf numFmtId="0" fontId="7" fillId="2" borderId="2" xfId="0" applyFont="1" applyFill="1" applyBorder="1" applyAlignment="1" applyProtection="1">
      <alignment horizontal="center"/>
      <protection locked="0"/>
    </xf>
    <xf numFmtId="0" fontId="7" fillId="0" borderId="2" xfId="0" applyFont="1" applyBorder="1" applyAlignment="1">
      <alignment horizontal="center" vertical="center"/>
    </xf>
    <xf numFmtId="0" fontId="9" fillId="0" borderId="2" xfId="0" applyFont="1" applyBorder="1" applyAlignment="1" applyProtection="1">
      <alignment horizontal="center" wrapText="1"/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9" fontId="7" fillId="0" borderId="2" xfId="1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7" fillId="0" borderId="2" xfId="1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locked="0"/>
    </xf>
    <xf numFmtId="0" fontId="6" fillId="0" borderId="2" xfId="0" applyFont="1" applyBorder="1" applyAlignment="1">
      <alignment horizontal="center" vertical="center" wrapText="1"/>
    </xf>
    <xf numFmtId="9" fontId="7" fillId="2" borderId="2" xfId="1" applyFont="1" applyFill="1" applyBorder="1" applyAlignment="1">
      <alignment horizontal="center" vertical="center"/>
    </xf>
    <xf numFmtId="0" fontId="7" fillId="2" borderId="2" xfId="0" applyFont="1" applyFill="1" applyBorder="1" applyAlignment="1" applyProtection="1">
      <alignment horizontal="center" vertical="center"/>
      <protection locked="0"/>
    </xf>
    <xf numFmtId="0" fontId="10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11" fillId="2" borderId="2" xfId="2" applyFill="1" applyBorder="1" applyAlignment="1">
      <alignment horizontal="center" vertical="center"/>
    </xf>
    <xf numFmtId="0" fontId="28" fillId="0" borderId="2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vertical="center"/>
      <protection locked="0"/>
    </xf>
    <xf numFmtId="0" fontId="0" fillId="0" borderId="2" xfId="0" applyBorder="1" applyAlignment="1">
      <alignment vertical="center"/>
    </xf>
    <xf numFmtId="9" fontId="7" fillId="0" borderId="2" xfId="1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center"/>
      <protection locked="0"/>
    </xf>
    <xf numFmtId="0" fontId="7" fillId="0" borderId="2" xfId="0" applyFont="1" applyBorder="1" applyAlignment="1" applyProtection="1">
      <alignment horizontal="center"/>
      <protection locked="0"/>
    </xf>
    <xf numFmtId="9" fontId="7" fillId="0" borderId="2" xfId="0" applyNumberFormat="1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center"/>
      <protection locked="0"/>
    </xf>
    <xf numFmtId="0" fontId="8" fillId="0" borderId="3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>
      <alignment horizontal="center" vertical="center" wrapText="1"/>
    </xf>
    <xf numFmtId="14" fontId="2" fillId="0" borderId="0" xfId="0" applyNumberFormat="1" applyFont="1" applyAlignment="1" applyProtection="1">
      <alignment horizontal="center" vertical="center"/>
      <protection locked="0"/>
    </xf>
    <xf numFmtId="14" fontId="2" fillId="0" borderId="1" xfId="0" applyNumberFormat="1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2" fillId="0" borderId="0" xfId="0" applyFont="1" applyBorder="1" applyAlignment="1" applyProtection="1">
      <alignment horizontal="center" vertical="center"/>
      <protection locked="0"/>
    </xf>
    <xf numFmtId="0" fontId="1" fillId="0" borderId="9" xfId="0" applyFont="1" applyBorder="1" applyAlignment="1">
      <alignment horizontal="center" vertical="center"/>
    </xf>
    <xf numFmtId="0" fontId="24" fillId="0" borderId="9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</cellXfs>
  <cellStyles count="6">
    <cellStyle name="Гиперссылка" xfId="3" builtinId="8"/>
    <cellStyle name="Обычный" xfId="0" builtinId="0"/>
    <cellStyle name="Обычный 2" xfId="2" xr:uid="{5E267848-08BB-49E9-ADF2-B3F096B2770A}"/>
    <cellStyle name="Обычный 3" xfId="4" xr:uid="{F6567306-003D-4959-B492-7B3E2D2F77FC}"/>
    <cellStyle name="Обычный 4" xfId="5" xr:uid="{08DBFA46-63D4-4657-8832-76A40EE3C9C0}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95C38D-7ED5-4FDD-A550-B43CCA24501A}">
  <dimension ref="A1:A35"/>
  <sheetViews>
    <sheetView topLeftCell="A16" workbookViewId="0">
      <selection activeCell="A36" sqref="A36"/>
    </sheetView>
  </sheetViews>
  <sheetFormatPr defaultRowHeight="12.75"/>
  <cols>
    <col min="1" max="1" width="95.42578125" style="42" customWidth="1"/>
    <col min="2" max="16384" width="9.140625" style="42"/>
  </cols>
  <sheetData>
    <row r="1" spans="1:1" customFormat="1" ht="89.25">
      <c r="A1" s="47" t="s">
        <v>240</v>
      </c>
    </row>
    <row r="2" spans="1:1" customFormat="1" ht="15"/>
    <row r="3" spans="1:1" customFormat="1" ht="15"/>
    <row r="4" spans="1:1" customFormat="1" ht="100.5" customHeight="1">
      <c r="A4" t="s">
        <v>241</v>
      </c>
    </row>
    <row r="5" spans="1:1" customFormat="1" ht="15"/>
    <row r="6" spans="1:1" customFormat="1" ht="15"/>
    <row r="7" spans="1:1" customFormat="1" ht="15"/>
    <row r="8" spans="1:1" customFormat="1" ht="22.5">
      <c r="A8" s="43" t="s">
        <v>173</v>
      </c>
    </row>
    <row r="9" spans="1:1" customFormat="1" ht="22.5">
      <c r="A9" s="43" t="s">
        <v>291</v>
      </c>
    </row>
    <row r="10" spans="1:1" customFormat="1" ht="57">
      <c r="A10" s="44" t="s">
        <v>172</v>
      </c>
    </row>
    <row r="11" spans="1:1" customFormat="1" ht="15"/>
    <row r="12" spans="1:1" customFormat="1" ht="15"/>
    <row r="13" spans="1:1" customFormat="1" ht="15"/>
    <row r="14" spans="1:1" customFormat="1" ht="15"/>
    <row r="15" spans="1:1" customFormat="1" ht="15"/>
    <row r="16" spans="1:1" customFormat="1" ht="15">
      <c r="A16" s="45" t="s">
        <v>171</v>
      </c>
    </row>
    <row r="17" spans="1:1" customFormat="1" ht="15"/>
    <row r="18" spans="1:1" customFormat="1" ht="15"/>
    <row r="19" spans="1:1" customFormat="1" ht="15"/>
    <row r="20" spans="1:1" customFormat="1" ht="15"/>
    <row r="21" spans="1:1" customFormat="1" ht="15"/>
    <row r="22" spans="1:1" customFormat="1" ht="15"/>
    <row r="23" spans="1:1" customFormat="1" ht="15"/>
    <row r="24" spans="1:1" customFormat="1" ht="15"/>
    <row r="25" spans="1:1" customFormat="1" ht="15"/>
    <row r="26" spans="1:1" customFormat="1" ht="15">
      <c r="A26" s="42"/>
    </row>
    <row r="27" spans="1:1" customFormat="1" ht="15">
      <c r="A27" s="42"/>
    </row>
    <row r="34" spans="1:1">
      <c r="A34" s="46" t="s">
        <v>170</v>
      </c>
    </row>
    <row r="35" spans="1:1">
      <c r="A35" s="46">
        <v>2025</v>
      </c>
    </row>
  </sheetData>
  <pageMargins left="1.18" right="0.59" top="0.69" bottom="0.79" header="0.49" footer="0.04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162D1E-2328-4071-8F40-DF99B8AE06F1}">
  <dimension ref="A1:AX83"/>
  <sheetViews>
    <sheetView topLeftCell="B1" zoomScale="55" zoomScaleNormal="55" workbookViewId="0">
      <selection activeCell="R2" sqref="R2:R3"/>
    </sheetView>
  </sheetViews>
  <sheetFormatPr defaultRowHeight="15"/>
  <cols>
    <col min="1" max="1" width="3.7109375" style="68" customWidth="1"/>
    <col min="2" max="2" width="32" customWidth="1"/>
    <col min="3" max="11" width="12.7109375" customWidth="1"/>
    <col min="12" max="12" width="14" customWidth="1"/>
    <col min="13" max="13" width="12.7109375" customWidth="1"/>
    <col min="14" max="14" width="13.42578125" customWidth="1"/>
    <col min="15" max="18" width="12.7109375" customWidth="1"/>
    <col min="19" max="162" width="8.7109375" customWidth="1"/>
  </cols>
  <sheetData>
    <row r="1" spans="1:50" ht="15" customHeight="1">
      <c r="A1" s="170" t="s">
        <v>293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  <c r="N1" s="170"/>
      <c r="O1" s="170"/>
      <c r="P1" s="170"/>
      <c r="Q1" s="170"/>
      <c r="R1" s="69" t="s">
        <v>14</v>
      </c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31"/>
      <c r="AK1" s="31"/>
      <c r="AL1" s="31"/>
      <c r="AM1" s="31"/>
      <c r="AN1" s="31"/>
      <c r="AO1" s="31"/>
      <c r="AP1" s="31"/>
      <c r="AQ1" s="31"/>
      <c r="AR1" s="31"/>
      <c r="AS1" s="31"/>
      <c r="AT1" s="31"/>
      <c r="AU1" s="31"/>
      <c r="AV1" s="31"/>
      <c r="AW1" s="31"/>
      <c r="AX1" s="31"/>
    </row>
    <row r="2" spans="1:50" ht="15" customHeight="1">
      <c r="A2" s="170"/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0"/>
      <c r="R2" s="189" t="s">
        <v>324</v>
      </c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  <c r="AL2" s="31"/>
      <c r="AM2" s="31"/>
      <c r="AN2" s="31"/>
      <c r="AO2" s="31"/>
      <c r="AP2" s="31"/>
      <c r="AQ2" s="31"/>
      <c r="AR2" s="31"/>
      <c r="AS2" s="31"/>
      <c r="AT2" s="31"/>
      <c r="AU2" s="31"/>
      <c r="AV2" s="31"/>
      <c r="AW2" s="31"/>
      <c r="AX2" s="31"/>
    </row>
    <row r="3" spans="1:50" ht="15" customHeight="1">
      <c r="A3" s="169"/>
      <c r="B3" s="169"/>
      <c r="C3" s="169"/>
      <c r="D3" s="169"/>
      <c r="E3" s="169"/>
      <c r="F3" s="169"/>
      <c r="G3" s="169"/>
      <c r="H3" s="169"/>
      <c r="I3" s="169"/>
      <c r="J3" s="169"/>
      <c r="K3" s="169"/>
      <c r="L3" s="169"/>
      <c r="M3" s="169"/>
      <c r="N3" s="169"/>
      <c r="O3" s="169"/>
      <c r="P3" s="169"/>
      <c r="Q3" s="169"/>
      <c r="R3" s="172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  <c r="AH3" s="31"/>
      <c r="AI3" s="31"/>
      <c r="AJ3" s="31"/>
      <c r="AK3" s="31"/>
      <c r="AL3" s="31"/>
      <c r="AM3" s="31"/>
      <c r="AN3" s="31"/>
      <c r="AO3" s="31"/>
      <c r="AP3" s="31"/>
      <c r="AQ3" s="31"/>
      <c r="AR3" s="31"/>
      <c r="AS3" s="31"/>
      <c r="AT3" s="31"/>
      <c r="AU3" s="31"/>
      <c r="AV3" s="31"/>
      <c r="AW3" s="31"/>
      <c r="AX3" s="31"/>
    </row>
    <row r="4" spans="1:50" ht="50.1" customHeight="1">
      <c r="A4" s="18"/>
      <c r="B4" s="40" t="s">
        <v>144</v>
      </c>
      <c r="C4" s="165" t="s">
        <v>138</v>
      </c>
      <c r="D4" s="184"/>
      <c r="E4" s="184"/>
      <c r="F4" s="166"/>
      <c r="G4" s="165" t="s">
        <v>321</v>
      </c>
      <c r="H4" s="184"/>
      <c r="I4" s="184"/>
      <c r="J4" s="166"/>
      <c r="K4" s="165" t="str">
        <f xml:space="preserve"> "Факт I квартал - " &amp;$R$2&amp; " 2024 г"</f>
        <v>Факт I квартал - III квартал 2024 г</v>
      </c>
      <c r="L4" s="166"/>
      <c r="M4" s="165" t="str">
        <f xml:space="preserve"> "Факт I квартал - " &amp;$R$2&amp; " 2025 г"</f>
        <v>Факт I квартал - III квартал 2025 г</v>
      </c>
      <c r="N4" s="166"/>
      <c r="O4" s="165" t="s">
        <v>321</v>
      </c>
      <c r="P4" s="184"/>
      <c r="Q4" s="184"/>
      <c r="R4" s="166"/>
    </row>
    <row r="5" spans="1:50" ht="15" customHeight="1">
      <c r="A5" s="185"/>
      <c r="B5" s="187"/>
      <c r="C5" s="180" t="str">
        <f>"Факт " &amp;$R$2 &amp; " 2024 г"</f>
        <v>Факт III квартал 2024 г</v>
      </c>
      <c r="D5" s="181"/>
      <c r="E5" s="182" t="str">
        <f>"Факт " &amp;$R$2 &amp; " 2025 г"</f>
        <v>Факт III квартал 2025 г</v>
      </c>
      <c r="F5" s="183"/>
      <c r="G5" s="178" t="s">
        <v>139</v>
      </c>
      <c r="H5" s="179"/>
      <c r="I5" s="180" t="s">
        <v>4</v>
      </c>
      <c r="J5" s="181"/>
      <c r="K5" s="178" t="s">
        <v>139</v>
      </c>
      <c r="L5" s="179"/>
      <c r="M5" s="178" t="s">
        <v>139</v>
      </c>
      <c r="N5" s="179"/>
      <c r="O5" s="178" t="s">
        <v>139</v>
      </c>
      <c r="P5" s="179"/>
      <c r="Q5" s="180" t="s">
        <v>4</v>
      </c>
      <c r="R5" s="181"/>
    </row>
    <row r="6" spans="1:50" ht="15" customHeight="1">
      <c r="A6" s="186"/>
      <c r="B6" s="188"/>
      <c r="C6" s="17" t="s">
        <v>25</v>
      </c>
      <c r="D6" s="18" t="s">
        <v>137</v>
      </c>
      <c r="E6" s="18" t="s">
        <v>25</v>
      </c>
      <c r="F6" s="18" t="s">
        <v>137</v>
      </c>
      <c r="G6" s="18" t="s">
        <v>25</v>
      </c>
      <c r="H6" s="17" t="s">
        <v>137</v>
      </c>
      <c r="I6" s="17" t="s">
        <v>25</v>
      </c>
      <c r="J6" s="17" t="s">
        <v>137</v>
      </c>
      <c r="K6" s="18" t="s">
        <v>25</v>
      </c>
      <c r="L6" s="17" t="s">
        <v>137</v>
      </c>
      <c r="M6" s="18" t="s">
        <v>25</v>
      </c>
      <c r="N6" s="17" t="s">
        <v>137</v>
      </c>
      <c r="O6" s="18" t="s">
        <v>25</v>
      </c>
      <c r="P6" s="17" t="s">
        <v>137</v>
      </c>
      <c r="Q6" s="17" t="s">
        <v>25</v>
      </c>
      <c r="R6" s="17" t="s">
        <v>137</v>
      </c>
    </row>
    <row r="7" spans="1:50" ht="15" customHeight="1">
      <c r="A7" s="18" t="s">
        <v>1</v>
      </c>
      <c r="B7" s="12" t="s">
        <v>12</v>
      </c>
      <c r="C7" s="17">
        <v>113</v>
      </c>
      <c r="D7" s="18">
        <v>114</v>
      </c>
      <c r="E7" s="17">
        <v>115</v>
      </c>
      <c r="F7" s="18">
        <v>116</v>
      </c>
      <c r="G7" s="17">
        <v>117</v>
      </c>
      <c r="H7" s="18">
        <v>118</v>
      </c>
      <c r="I7" s="17">
        <v>119</v>
      </c>
      <c r="J7" s="18">
        <v>120</v>
      </c>
      <c r="K7" s="17">
        <v>121</v>
      </c>
      <c r="L7" s="18">
        <v>122</v>
      </c>
      <c r="M7" s="17">
        <v>123</v>
      </c>
      <c r="N7" s="18">
        <v>124</v>
      </c>
      <c r="O7" s="17">
        <v>125</v>
      </c>
      <c r="P7" s="18">
        <v>126</v>
      </c>
      <c r="Q7" s="17">
        <v>127</v>
      </c>
      <c r="R7" s="18">
        <v>128</v>
      </c>
    </row>
    <row r="8" spans="1:50" ht="24.95" customHeight="1">
      <c r="A8" s="18">
        <v>1</v>
      </c>
      <c r="B8" s="29" t="s">
        <v>26</v>
      </c>
      <c r="C8" s="38" t="str">
        <f t="shared" ref="C8:F10" si="0">IF(C80+C18+C28+C38+C60+C70=0,"",C80+C18+C28+C38+C60+C70)</f>
        <v/>
      </c>
      <c r="D8" s="38" t="str">
        <f t="shared" si="0"/>
        <v/>
      </c>
      <c r="E8" s="38" t="str">
        <f t="shared" si="0"/>
        <v/>
      </c>
      <c r="F8" s="38" t="str">
        <f t="shared" si="0"/>
        <v/>
      </c>
      <c r="G8" s="19" t="str">
        <f>IF(AND(C8=0,E8=0),"",IFERROR(IF(OR(E8=0,E8=""),-C8,E8-C8),""))</f>
        <v/>
      </c>
      <c r="H8" s="19" t="str">
        <f>IF(AND(D8=0,F8=0),"",IFERROR(IF(OR(F8=0,F8=""),-D8,F8-D8),""))</f>
        <v/>
      </c>
      <c r="I8" s="37" t="str">
        <f>IFERROR(E8/C8,"")</f>
        <v/>
      </c>
      <c r="J8" s="37" t="str">
        <f>IFERROR(F8/D8,"")</f>
        <v/>
      </c>
      <c r="K8" s="38" t="str">
        <f t="shared" ref="K8:N10" si="1">IF(K80+K18+K28+K38+K60+K70=0,"",K80+K18+K28+K38+K60+K70)</f>
        <v/>
      </c>
      <c r="L8" s="38" t="str">
        <f t="shared" si="1"/>
        <v/>
      </c>
      <c r="M8" s="38" t="str">
        <f t="shared" si="1"/>
        <v/>
      </c>
      <c r="N8" s="38" t="str">
        <f t="shared" si="1"/>
        <v/>
      </c>
      <c r="O8" s="19" t="str">
        <f>IF(AND(K8=0,M8=0),"",IFERROR(IF(OR(M8=0,M8=""),-K8,M8-K8),""))</f>
        <v/>
      </c>
      <c r="P8" s="19" t="str">
        <f>IF(AND(L8=0,N8=0),"",IFERROR(IF(OR(N8=0,N8=""),-L8,N8-L8),""))</f>
        <v/>
      </c>
      <c r="Q8" s="37" t="str">
        <f>IFERROR(M8/K8,"")</f>
        <v/>
      </c>
      <c r="R8" s="37" t="str">
        <f>IFERROR(N8/L8,"")</f>
        <v/>
      </c>
    </row>
    <row r="9" spans="1:50" ht="24.95" customHeight="1">
      <c r="A9" s="18">
        <v>2</v>
      </c>
      <c r="B9" s="29" t="s">
        <v>167</v>
      </c>
      <c r="C9" s="38" t="str">
        <f t="shared" si="0"/>
        <v/>
      </c>
      <c r="D9" s="38" t="str">
        <f t="shared" si="0"/>
        <v/>
      </c>
      <c r="E9" s="38" t="str">
        <f t="shared" si="0"/>
        <v/>
      </c>
      <c r="F9" s="38" t="str">
        <f t="shared" si="0"/>
        <v/>
      </c>
      <c r="G9" s="19" t="str">
        <f t="shared" ref="G9:G10" si="2">IF(AND(C9=0,E9=0),"",IFERROR(IF(OR(E9=0,E9=""),-C9,E9-C9),""))</f>
        <v/>
      </c>
      <c r="H9" s="19" t="str">
        <f t="shared" ref="H9:H10" si="3">IF(AND(D9=0,F9=0),"",IFERROR(IF(OR(F9=0,F9=""),-D9,F9-D9),""))</f>
        <v/>
      </c>
      <c r="I9" s="37" t="str">
        <f t="shared" ref="I9:J11" si="4">IFERROR(E9/C9,"")</f>
        <v/>
      </c>
      <c r="J9" s="37" t="str">
        <f t="shared" si="4"/>
        <v/>
      </c>
      <c r="K9" s="38" t="str">
        <f t="shared" si="1"/>
        <v/>
      </c>
      <c r="L9" s="38" t="str">
        <f t="shared" si="1"/>
        <v/>
      </c>
      <c r="M9" s="38" t="str">
        <f t="shared" si="1"/>
        <v/>
      </c>
      <c r="N9" s="38" t="str">
        <f t="shared" si="1"/>
        <v/>
      </c>
      <c r="O9" s="19" t="str">
        <f t="shared" ref="O9:O10" si="5">IF(AND(K9=0,M9=0),"",IFERROR(IF(OR(M9=0,M9=""),-K9,M9-K9),""))</f>
        <v/>
      </c>
      <c r="P9" s="19" t="str">
        <f t="shared" ref="P9:P10" si="6">IF(AND(L9=0,N9=0),"",IFERROR(IF(OR(N9=0,N9=""),-L9,N9-L9),""))</f>
        <v/>
      </c>
      <c r="Q9" s="37" t="str">
        <f t="shared" ref="Q9:Q11" si="7">IFERROR(M9/K9,"")</f>
        <v/>
      </c>
      <c r="R9" s="37" t="str">
        <f t="shared" ref="R9:R11" si="8">IFERROR(N9/L9,"")</f>
        <v/>
      </c>
    </row>
    <row r="10" spans="1:50" ht="24.95" customHeight="1">
      <c r="A10" s="18">
        <v>3</v>
      </c>
      <c r="B10" s="29" t="s">
        <v>27</v>
      </c>
      <c r="C10" s="38" t="str">
        <f t="shared" si="0"/>
        <v/>
      </c>
      <c r="D10" s="38" t="str">
        <f t="shared" si="0"/>
        <v/>
      </c>
      <c r="E10" s="38" t="str">
        <f t="shared" si="0"/>
        <v/>
      </c>
      <c r="F10" s="38" t="str">
        <f t="shared" si="0"/>
        <v/>
      </c>
      <c r="G10" s="19" t="str">
        <f t="shared" si="2"/>
        <v/>
      </c>
      <c r="H10" s="19" t="str">
        <f t="shared" si="3"/>
        <v/>
      </c>
      <c r="I10" s="37" t="str">
        <f t="shared" si="4"/>
        <v/>
      </c>
      <c r="J10" s="37" t="str">
        <f t="shared" si="4"/>
        <v/>
      </c>
      <c r="K10" s="38" t="str">
        <f t="shared" si="1"/>
        <v/>
      </c>
      <c r="L10" s="38" t="str">
        <f t="shared" si="1"/>
        <v/>
      </c>
      <c r="M10" s="38" t="str">
        <f t="shared" si="1"/>
        <v/>
      </c>
      <c r="N10" s="38" t="str">
        <f t="shared" si="1"/>
        <v/>
      </c>
      <c r="O10" s="19" t="str">
        <f t="shared" si="5"/>
        <v/>
      </c>
      <c r="P10" s="19" t="str">
        <f t="shared" si="6"/>
        <v/>
      </c>
      <c r="Q10" s="37" t="str">
        <f t="shared" si="7"/>
        <v/>
      </c>
      <c r="R10" s="37" t="str">
        <f t="shared" si="8"/>
        <v/>
      </c>
    </row>
    <row r="11" spans="1:50" ht="24.95" customHeight="1">
      <c r="A11" s="18">
        <v>4</v>
      </c>
      <c r="B11" s="29" t="s">
        <v>28</v>
      </c>
      <c r="C11" s="38">
        <f>IFERROR(C21+C31+C41+C53+C63+C73+C83,"")</f>
        <v>0</v>
      </c>
      <c r="D11" s="38">
        <f t="shared" ref="D11:F11" si="9">IFERROR(D21+D31+D41+D53+D63+D73+D83,"")</f>
        <v>0</v>
      </c>
      <c r="E11" s="38">
        <f t="shared" si="9"/>
        <v>0</v>
      </c>
      <c r="F11" s="38">
        <f t="shared" si="9"/>
        <v>0</v>
      </c>
      <c r="G11" s="19" t="str">
        <f>IF(AND(C11=0,E11=0),"",IFERROR(IF(OR(E11=0,E11=""),-C11,E11-C11),""))</f>
        <v/>
      </c>
      <c r="H11" s="19" t="str">
        <f>IF(AND(D11=0,F11=0),"",IFERROR(IF(OR(F11=0,F11=""),-D11,F11-D11),""))</f>
        <v/>
      </c>
      <c r="I11" s="37" t="str">
        <f t="shared" si="4"/>
        <v/>
      </c>
      <c r="J11" s="37" t="str">
        <f t="shared" si="4"/>
        <v/>
      </c>
      <c r="K11" s="38">
        <f>IFERROR(K21+K31+K41+K53+K63+K73+K83,"")</f>
        <v>0</v>
      </c>
      <c r="L11" s="38">
        <f t="shared" ref="L11:N11" si="10">IFERROR(L21+L31+L41+L53+L63+L73+L83,"")</f>
        <v>0</v>
      </c>
      <c r="M11" s="38">
        <f t="shared" si="10"/>
        <v>0</v>
      </c>
      <c r="N11" s="38">
        <f t="shared" si="10"/>
        <v>0</v>
      </c>
      <c r="O11" s="19" t="str">
        <f>IF(AND(K11=0,M11=0),"",IFERROR(IF(OR(M11=0,M11=""),-K11,M11-K11),""))</f>
        <v/>
      </c>
      <c r="P11" s="19" t="str">
        <f>IF(AND(L11=0,N11=0),"",IFERROR(IF(OR(N11=0,N11=""),-L11,N11-L11),""))</f>
        <v/>
      </c>
      <c r="Q11" s="37" t="str">
        <f t="shared" si="7"/>
        <v/>
      </c>
      <c r="R11" s="37" t="str">
        <f t="shared" si="8"/>
        <v/>
      </c>
    </row>
    <row r="12" spans="1:50">
      <c r="A12" s="190" t="s">
        <v>242</v>
      </c>
      <c r="B12" s="190"/>
      <c r="C12" s="190"/>
      <c r="D12" s="190"/>
      <c r="E12" s="190"/>
      <c r="F12" s="190"/>
      <c r="G12" s="190"/>
      <c r="H12" s="190"/>
      <c r="I12" s="190"/>
      <c r="J12" s="190"/>
      <c r="K12" s="190"/>
      <c r="L12" s="190"/>
      <c r="M12" s="190"/>
      <c r="N12" s="190"/>
      <c r="O12" s="190"/>
      <c r="P12" s="190"/>
      <c r="Q12" s="190"/>
      <c r="R12" s="190"/>
    </row>
    <row r="13" spans="1:50">
      <c r="A13" s="169"/>
      <c r="B13" s="169"/>
      <c r="C13" s="169"/>
      <c r="D13" s="169"/>
      <c r="E13" s="169"/>
      <c r="F13" s="169"/>
      <c r="G13" s="169"/>
      <c r="H13" s="169"/>
      <c r="I13" s="169"/>
      <c r="J13" s="169"/>
      <c r="K13" s="169"/>
      <c r="L13" s="169"/>
      <c r="M13" s="169"/>
      <c r="N13" s="169"/>
      <c r="O13" s="169"/>
      <c r="P13" s="169"/>
      <c r="Q13" s="169"/>
      <c r="R13" s="169"/>
    </row>
    <row r="14" spans="1:50" ht="50.1" customHeight="1">
      <c r="A14" s="18"/>
      <c r="B14" s="58" t="s">
        <v>144</v>
      </c>
      <c r="C14" s="165" t="str">
        <f>"Факт " &amp;$R$2 &amp; " 2024 г"</f>
        <v>Факт III квартал 2024 г</v>
      </c>
      <c r="D14" s="166"/>
      <c r="E14" s="176" t="str">
        <f>"Факт " &amp;$R$2 &amp; " 2025 г"</f>
        <v>Факт III квартал 2025 г</v>
      </c>
      <c r="F14" s="177"/>
      <c r="G14" s="165" t="s">
        <v>321</v>
      </c>
      <c r="H14" s="184"/>
      <c r="I14" s="184"/>
      <c r="J14" s="166"/>
      <c r="K14" s="165" t="str">
        <f xml:space="preserve"> "Факт I квартал - " &amp;$R$2&amp; " 2024 г"</f>
        <v>Факт I квартал - III квартал 2024 г</v>
      </c>
      <c r="L14" s="166"/>
      <c r="M14" s="165" t="str">
        <f xml:space="preserve"> "Факт I квартал - " &amp;$R$2&amp; " 2025 г"</f>
        <v>Факт I квартал - III квартал 2025 г</v>
      </c>
      <c r="N14" s="166"/>
      <c r="O14" s="165" t="s">
        <v>321</v>
      </c>
      <c r="P14" s="184"/>
      <c r="Q14" s="184"/>
      <c r="R14" s="166"/>
    </row>
    <row r="15" spans="1:50">
      <c r="A15" s="185"/>
      <c r="B15" s="187"/>
      <c r="C15" s="180"/>
      <c r="D15" s="181"/>
      <c r="E15" s="182"/>
      <c r="F15" s="183"/>
      <c r="G15" s="178" t="s">
        <v>139</v>
      </c>
      <c r="H15" s="179"/>
      <c r="I15" s="180" t="s">
        <v>4</v>
      </c>
      <c r="J15" s="181"/>
      <c r="K15" s="178" t="s">
        <v>139</v>
      </c>
      <c r="L15" s="179"/>
      <c r="M15" s="178" t="s">
        <v>139</v>
      </c>
      <c r="N15" s="179"/>
      <c r="O15" s="178" t="s">
        <v>139</v>
      </c>
      <c r="P15" s="179"/>
      <c r="Q15" s="180" t="s">
        <v>4</v>
      </c>
      <c r="R15" s="181"/>
    </row>
    <row r="16" spans="1:50" ht="15" customHeight="1">
      <c r="A16" s="186"/>
      <c r="B16" s="188"/>
      <c r="C16" s="109" t="s">
        <v>25</v>
      </c>
      <c r="D16" s="138" t="s">
        <v>137</v>
      </c>
      <c r="E16" s="138" t="s">
        <v>25</v>
      </c>
      <c r="F16" s="138" t="s">
        <v>137</v>
      </c>
      <c r="G16" s="18" t="s">
        <v>25</v>
      </c>
      <c r="H16" s="17" t="s">
        <v>137</v>
      </c>
      <c r="I16" s="17" t="s">
        <v>25</v>
      </c>
      <c r="J16" s="17" t="s">
        <v>137</v>
      </c>
      <c r="K16" s="18" t="s">
        <v>25</v>
      </c>
      <c r="L16" s="17" t="s">
        <v>137</v>
      </c>
      <c r="M16" s="18" t="s">
        <v>25</v>
      </c>
      <c r="N16" s="17" t="s">
        <v>137</v>
      </c>
      <c r="O16" s="18" t="s">
        <v>25</v>
      </c>
      <c r="P16" s="17" t="s">
        <v>137</v>
      </c>
      <c r="Q16" s="17" t="s">
        <v>25</v>
      </c>
      <c r="R16" s="17" t="s">
        <v>137</v>
      </c>
    </row>
    <row r="17" spans="1:18">
      <c r="A17" s="18" t="s">
        <v>1</v>
      </c>
      <c r="B17" s="12" t="s">
        <v>12</v>
      </c>
      <c r="C17" s="109">
        <v>17</v>
      </c>
      <c r="D17" s="138">
        <v>18</v>
      </c>
      <c r="E17" s="109">
        <v>19</v>
      </c>
      <c r="F17" s="138">
        <v>20</v>
      </c>
      <c r="G17" s="17">
        <v>21</v>
      </c>
      <c r="H17" s="18">
        <v>22</v>
      </c>
      <c r="I17" s="17">
        <v>23</v>
      </c>
      <c r="J17" s="18">
        <v>24</v>
      </c>
      <c r="K17" s="17">
        <v>25</v>
      </c>
      <c r="L17" s="18">
        <v>26</v>
      </c>
      <c r="M17" s="17">
        <v>27</v>
      </c>
      <c r="N17" s="18">
        <v>28</v>
      </c>
      <c r="O17" s="17">
        <v>29</v>
      </c>
      <c r="P17" s="18">
        <v>30</v>
      </c>
      <c r="Q17" s="17">
        <v>31</v>
      </c>
      <c r="R17" s="18">
        <v>32</v>
      </c>
    </row>
    <row r="18" spans="1:18" ht="24.95" customHeight="1">
      <c r="A18" s="18">
        <v>1</v>
      </c>
      <c r="B18" s="29" t="s">
        <v>26</v>
      </c>
      <c r="C18" s="36"/>
      <c r="D18" s="100"/>
      <c r="E18" s="100"/>
      <c r="F18" s="100"/>
      <c r="G18" s="19" t="str">
        <f>IF(AND(C18=0,E18=0),"",IFERROR(IF(OR(E18=0,E18=""),-C18,E18-C18),""))</f>
        <v/>
      </c>
      <c r="H18" s="19" t="str">
        <f>IF(AND(D18=0,F18=0),"",IFERROR(IF(OR(F18=0,F18=""),-D18,F18-D18),""))</f>
        <v/>
      </c>
      <c r="I18" s="37" t="str">
        <f>IFERROR(E18/C18,"")</f>
        <v/>
      </c>
      <c r="J18" s="37" t="str">
        <f>IFERROR(F18/D18,"")</f>
        <v/>
      </c>
      <c r="K18" s="100"/>
      <c r="L18" s="100"/>
      <c r="M18" s="100"/>
      <c r="N18" s="100"/>
      <c r="O18" s="19" t="str">
        <f>IF(AND(K18=0,M18=0),"",IFERROR(IF(OR(M18=0,M18=""),-K18,M18-K18),""))</f>
        <v/>
      </c>
      <c r="P18" s="19" t="str">
        <f>IF(AND(L18=0,N18=0),"",IFERROR(IF(OR(N18=0,N18=""),-L18,N18-L18),""))</f>
        <v/>
      </c>
      <c r="Q18" s="37" t="str">
        <f>IFERROR(M18/K18,"")</f>
        <v/>
      </c>
      <c r="R18" s="37" t="str">
        <f>IFERROR(N18/L18,"")</f>
        <v/>
      </c>
    </row>
    <row r="19" spans="1:18" ht="24.95" customHeight="1">
      <c r="A19" s="18">
        <v>2</v>
      </c>
      <c r="B19" s="29" t="s">
        <v>167</v>
      </c>
      <c r="C19" s="100"/>
      <c r="D19" s="100"/>
      <c r="E19" s="100"/>
      <c r="F19" s="100"/>
      <c r="G19" s="19" t="str">
        <f t="shared" ref="G19:G20" si="11">IF(AND(C19=0,E19=0),"",IFERROR(IF(OR(E19=0,E19=""),-C19,E19-C19),""))</f>
        <v/>
      </c>
      <c r="H19" s="19" t="str">
        <f t="shared" ref="H19:H20" si="12">IF(AND(D19=0,F19=0),"",IFERROR(IF(OR(F19=0,F19=""),-D19,F19-D19),""))</f>
        <v/>
      </c>
      <c r="I19" s="37" t="str">
        <f t="shared" ref="I19:I21" si="13">IFERROR(E19/C19,"")</f>
        <v/>
      </c>
      <c r="J19" s="37" t="str">
        <f t="shared" ref="J19:J21" si="14">IFERROR(F19/D19,"")</f>
        <v/>
      </c>
      <c r="K19" s="100"/>
      <c r="L19" s="100"/>
      <c r="M19" s="100"/>
      <c r="N19" s="100"/>
      <c r="O19" s="19" t="str">
        <f t="shared" ref="O19:O20" si="15">IF(AND(K19=0,M19=0),"",IFERROR(IF(OR(M19=0,M19=""),-K19,M19-K19),""))</f>
        <v/>
      </c>
      <c r="P19" s="19" t="str">
        <f t="shared" ref="P19:P20" si="16">IF(AND(L19=0,N19=0),"",IFERROR(IF(OR(N19=0,N19=""),-L19,N19-L19),""))</f>
        <v/>
      </c>
      <c r="Q19" s="37" t="str">
        <f t="shared" ref="Q19:Q21" si="17">IFERROR(M19/K19,"")</f>
        <v/>
      </c>
      <c r="R19" s="37" t="str">
        <f t="shared" ref="R19:R21" si="18">IFERROR(N19/L19,"")</f>
        <v/>
      </c>
    </row>
    <row r="20" spans="1:18" ht="24.75" customHeight="1">
      <c r="A20" s="18">
        <v>3</v>
      </c>
      <c r="B20" s="29" t="s">
        <v>27</v>
      </c>
      <c r="C20" s="100"/>
      <c r="D20" s="100"/>
      <c r="E20" s="100"/>
      <c r="F20" s="100"/>
      <c r="G20" s="19" t="str">
        <f t="shared" si="11"/>
        <v/>
      </c>
      <c r="H20" s="19" t="str">
        <f t="shared" si="12"/>
        <v/>
      </c>
      <c r="I20" s="37" t="str">
        <f t="shared" si="13"/>
        <v/>
      </c>
      <c r="J20" s="37" t="str">
        <f t="shared" si="14"/>
        <v/>
      </c>
      <c r="K20" s="100"/>
      <c r="L20" s="100"/>
      <c r="M20" s="100"/>
      <c r="N20" s="100"/>
      <c r="O20" s="19" t="str">
        <f t="shared" si="15"/>
        <v/>
      </c>
      <c r="P20" s="19" t="str">
        <f t="shared" si="16"/>
        <v/>
      </c>
      <c r="Q20" s="37" t="str">
        <f t="shared" si="17"/>
        <v/>
      </c>
      <c r="R20" s="37" t="str">
        <f t="shared" si="18"/>
        <v/>
      </c>
    </row>
    <row r="21" spans="1:18" ht="24.95" customHeight="1">
      <c r="A21" s="18">
        <v>4</v>
      </c>
      <c r="B21" s="29" t="s">
        <v>28</v>
      </c>
      <c r="C21" s="100"/>
      <c r="D21" s="161"/>
      <c r="E21" s="161"/>
      <c r="F21" s="161"/>
      <c r="G21" s="19" t="str">
        <f>IF(AND(C21=0,E21=0),"",IFERROR(IF(OR(E21=0,E21=""),-C21,E21-C21),""))</f>
        <v/>
      </c>
      <c r="H21" s="19" t="str">
        <f>IF(AND(D21=0,F21=0),"",IFERROR(IF(OR(F21=0,F21=""),-D21,F21-D21),""))</f>
        <v/>
      </c>
      <c r="I21" s="37" t="str">
        <f t="shared" si="13"/>
        <v/>
      </c>
      <c r="J21" s="37" t="str">
        <f t="shared" si="14"/>
        <v/>
      </c>
      <c r="K21" s="161"/>
      <c r="L21" s="161"/>
      <c r="M21" s="161"/>
      <c r="N21" s="161"/>
      <c r="O21" s="19" t="str">
        <f>IF(AND(K21=0,M21=0),"",IFERROR(IF(OR(M21=0,M21=""),-K21,M21-K21),""))</f>
        <v/>
      </c>
      <c r="P21" s="19" t="str">
        <f>IF(AND(L21=0,N21=0),"",IFERROR(IF(OR(N21=0,N21=""),-L21,N21-L21),""))</f>
        <v/>
      </c>
      <c r="Q21" s="37" t="str">
        <f t="shared" si="17"/>
        <v/>
      </c>
      <c r="R21" s="37" t="str">
        <f t="shared" si="18"/>
        <v/>
      </c>
    </row>
    <row r="22" spans="1:18" ht="15" customHeight="1">
      <c r="A22" s="190" t="s">
        <v>243</v>
      </c>
      <c r="B22" s="190"/>
      <c r="C22" s="190"/>
      <c r="D22" s="190"/>
      <c r="E22" s="190"/>
      <c r="F22" s="190"/>
      <c r="G22" s="190"/>
      <c r="H22" s="190"/>
      <c r="I22" s="190"/>
      <c r="J22" s="190"/>
      <c r="K22" s="190"/>
      <c r="L22" s="190"/>
      <c r="M22" s="190"/>
      <c r="N22" s="190"/>
      <c r="O22" s="190"/>
      <c r="P22" s="190"/>
      <c r="Q22" s="190"/>
      <c r="R22" s="190"/>
    </row>
    <row r="23" spans="1:18" ht="15" customHeight="1">
      <c r="A23" s="169"/>
      <c r="B23" s="169"/>
      <c r="C23" s="169"/>
      <c r="D23" s="169"/>
      <c r="E23" s="169"/>
      <c r="F23" s="169"/>
      <c r="G23" s="169"/>
      <c r="H23" s="169"/>
      <c r="I23" s="169"/>
      <c r="J23" s="169"/>
      <c r="K23" s="169"/>
      <c r="L23" s="169"/>
      <c r="M23" s="169"/>
      <c r="N23" s="169"/>
      <c r="O23" s="169"/>
      <c r="P23" s="169"/>
      <c r="Q23" s="169"/>
      <c r="R23" s="169"/>
    </row>
    <row r="24" spans="1:18" ht="50.1" customHeight="1">
      <c r="A24" s="18"/>
      <c r="B24" s="58" t="s">
        <v>144</v>
      </c>
      <c r="C24" s="165" t="str">
        <f>"Факт " &amp;$R$2 &amp; " 2024 г"</f>
        <v>Факт III квартал 2024 г</v>
      </c>
      <c r="D24" s="166"/>
      <c r="E24" s="176" t="str">
        <f>"Факт " &amp;$R$2 &amp; " 2025 г"</f>
        <v>Факт III квартал 2025 г</v>
      </c>
      <c r="F24" s="177"/>
      <c r="G24" s="165" t="s">
        <v>321</v>
      </c>
      <c r="H24" s="184"/>
      <c r="I24" s="184"/>
      <c r="J24" s="166"/>
      <c r="K24" s="165" t="str">
        <f xml:space="preserve"> "Факт I квартал - " &amp;$R$2&amp; " 2024 г"</f>
        <v>Факт I квартал - III квартал 2024 г</v>
      </c>
      <c r="L24" s="166"/>
      <c r="M24" s="165" t="str">
        <f xml:space="preserve"> "Факт I квартал - " &amp;$R$2&amp; " 2025 г"</f>
        <v>Факт I квартал - III квартал 2025 г</v>
      </c>
      <c r="N24" s="166"/>
      <c r="O24" s="165" t="s">
        <v>321</v>
      </c>
      <c r="P24" s="184"/>
      <c r="Q24" s="184"/>
      <c r="R24" s="166"/>
    </row>
    <row r="25" spans="1:18">
      <c r="A25" s="185"/>
      <c r="B25" s="187"/>
      <c r="C25" s="180"/>
      <c r="D25" s="181"/>
      <c r="E25" s="182"/>
      <c r="F25" s="183"/>
      <c r="G25" s="178" t="s">
        <v>139</v>
      </c>
      <c r="H25" s="179"/>
      <c r="I25" s="180" t="s">
        <v>4</v>
      </c>
      <c r="J25" s="181"/>
      <c r="K25" s="178" t="s">
        <v>139</v>
      </c>
      <c r="L25" s="179"/>
      <c r="M25" s="178" t="s">
        <v>139</v>
      </c>
      <c r="N25" s="179"/>
      <c r="O25" s="178" t="s">
        <v>139</v>
      </c>
      <c r="P25" s="179"/>
      <c r="Q25" s="180" t="s">
        <v>4</v>
      </c>
      <c r="R25" s="181"/>
    </row>
    <row r="26" spans="1:18">
      <c r="A26" s="186"/>
      <c r="B26" s="188"/>
      <c r="C26" s="17" t="s">
        <v>25</v>
      </c>
      <c r="D26" s="18" t="s">
        <v>137</v>
      </c>
      <c r="E26" s="18" t="s">
        <v>25</v>
      </c>
      <c r="F26" s="18" t="s">
        <v>137</v>
      </c>
      <c r="G26" s="18" t="s">
        <v>25</v>
      </c>
      <c r="H26" s="17" t="s">
        <v>137</v>
      </c>
      <c r="I26" s="17" t="s">
        <v>25</v>
      </c>
      <c r="J26" s="17" t="s">
        <v>137</v>
      </c>
      <c r="K26" s="18" t="s">
        <v>25</v>
      </c>
      <c r="L26" s="17" t="s">
        <v>137</v>
      </c>
      <c r="M26" s="18" t="s">
        <v>25</v>
      </c>
      <c r="N26" s="17" t="s">
        <v>137</v>
      </c>
      <c r="O26" s="18" t="s">
        <v>25</v>
      </c>
      <c r="P26" s="17" t="s">
        <v>137</v>
      </c>
      <c r="Q26" s="17" t="s">
        <v>25</v>
      </c>
      <c r="R26" s="17" t="s">
        <v>137</v>
      </c>
    </row>
    <row r="27" spans="1:18">
      <c r="A27" s="18" t="s">
        <v>1</v>
      </c>
      <c r="B27" s="12" t="s">
        <v>12</v>
      </c>
      <c r="C27" s="17">
        <v>33</v>
      </c>
      <c r="D27" s="18">
        <v>34</v>
      </c>
      <c r="E27" s="17">
        <v>35</v>
      </c>
      <c r="F27" s="18">
        <v>36</v>
      </c>
      <c r="G27" s="17">
        <v>37</v>
      </c>
      <c r="H27" s="18">
        <v>38</v>
      </c>
      <c r="I27" s="17">
        <v>39</v>
      </c>
      <c r="J27" s="18">
        <v>40</v>
      </c>
      <c r="K27" s="17">
        <v>41</v>
      </c>
      <c r="L27" s="18">
        <v>42</v>
      </c>
      <c r="M27" s="17">
        <v>43</v>
      </c>
      <c r="N27" s="18">
        <v>44</v>
      </c>
      <c r="O27" s="17">
        <v>45</v>
      </c>
      <c r="P27" s="18">
        <v>46</v>
      </c>
      <c r="Q27" s="17">
        <v>47</v>
      </c>
      <c r="R27" s="18">
        <v>48</v>
      </c>
    </row>
    <row r="28" spans="1:18" ht="24.95" customHeight="1">
      <c r="A28" s="18">
        <v>1</v>
      </c>
      <c r="B28" s="29" t="s">
        <v>26</v>
      </c>
      <c r="C28" s="38"/>
      <c r="D28" s="38"/>
      <c r="E28" s="38"/>
      <c r="F28" s="38"/>
      <c r="G28" s="19" t="str">
        <f>IF(AND(C28=0,E28=0),"",IFERROR(IF(OR(E28=0,E28=""),-C28,E28-C28),""))</f>
        <v/>
      </c>
      <c r="H28" s="19" t="str">
        <f>IF(AND(D28=0,F28=0),"",IFERROR(IF(OR(F28=0,F28=""),-D28,F28-D28),""))</f>
        <v/>
      </c>
      <c r="I28" s="37" t="str">
        <f>IFERROR(E28/C28,"")</f>
        <v/>
      </c>
      <c r="J28" s="37" t="str">
        <f>IFERROR(F28/D28,"")</f>
        <v/>
      </c>
      <c r="K28" s="38"/>
      <c r="L28" s="38"/>
      <c r="M28" s="38"/>
      <c r="N28" s="38"/>
      <c r="O28" s="19" t="str">
        <f>IF(AND(K28=0,M28=0),"",IFERROR(IF(OR(M28=0,M28=""),-K28,M28-K28),""))</f>
        <v/>
      </c>
      <c r="P28" s="19" t="str">
        <f>IF(AND(L28=0,N28=0),"",IFERROR(IF(OR(N28=0,N28=""),-L28,N28-L28),""))</f>
        <v/>
      </c>
      <c r="Q28" s="37" t="str">
        <f>IFERROR(M28/K28,"")</f>
        <v/>
      </c>
      <c r="R28" s="37" t="str">
        <f>IFERROR(N28/L28,"")</f>
        <v/>
      </c>
    </row>
    <row r="29" spans="1:18" ht="24.95" customHeight="1">
      <c r="A29" s="18">
        <v>2</v>
      </c>
      <c r="B29" s="29" t="s">
        <v>167</v>
      </c>
      <c r="C29" s="36"/>
      <c r="D29" s="36"/>
      <c r="E29" s="36"/>
      <c r="F29" s="36"/>
      <c r="G29" s="19" t="str">
        <f t="shared" ref="G29:G30" si="19">IF(AND(C29=0,E29=0),"",IFERROR(IF(OR(E29=0,E29=""),-C29,E29-C29),""))</f>
        <v/>
      </c>
      <c r="H29" s="19" t="str">
        <f t="shared" ref="H29:H30" si="20">IF(AND(D29=0,F29=0),"",IFERROR(IF(OR(F29=0,F29=""),-D29,F29-D29),""))</f>
        <v/>
      </c>
      <c r="I29" s="37" t="str">
        <f t="shared" ref="I29:I31" si="21">IFERROR(E29/C29,"")</f>
        <v/>
      </c>
      <c r="J29" s="37" t="str">
        <f t="shared" ref="J29:J31" si="22">IFERROR(F29/D29,"")</f>
        <v/>
      </c>
      <c r="K29" s="38"/>
      <c r="L29" s="38"/>
      <c r="M29" s="38"/>
      <c r="N29" s="38"/>
      <c r="O29" s="19" t="str">
        <f t="shared" ref="O29:O30" si="23">IF(AND(K29=0,M29=0),"",IFERROR(IF(OR(M29=0,M29=""),-K29,M29-K29),""))</f>
        <v/>
      </c>
      <c r="P29" s="19" t="str">
        <f t="shared" ref="P29:P30" si="24">IF(AND(L29=0,N29=0),"",IFERROR(IF(OR(N29=0,N29=""),-L29,N29-L29),""))</f>
        <v/>
      </c>
      <c r="Q29" s="37" t="str">
        <f t="shared" ref="Q29:Q31" si="25">IFERROR(M29/K29,"")</f>
        <v/>
      </c>
      <c r="R29" s="37" t="str">
        <f t="shared" ref="R29:R31" si="26">IFERROR(N29/L29,"")</f>
        <v/>
      </c>
    </row>
    <row r="30" spans="1:18" ht="24.95" customHeight="1">
      <c r="A30" s="18">
        <v>3</v>
      </c>
      <c r="B30" s="29" t="s">
        <v>27</v>
      </c>
      <c r="C30" s="36"/>
      <c r="D30" s="36"/>
      <c r="E30" s="36"/>
      <c r="F30" s="36"/>
      <c r="G30" s="19" t="str">
        <f t="shared" si="19"/>
        <v/>
      </c>
      <c r="H30" s="19" t="str">
        <f t="shared" si="20"/>
        <v/>
      </c>
      <c r="I30" s="37" t="str">
        <f t="shared" si="21"/>
        <v/>
      </c>
      <c r="J30" s="37" t="str">
        <f t="shared" si="22"/>
        <v/>
      </c>
      <c r="K30" s="38"/>
      <c r="L30" s="38"/>
      <c r="M30" s="38"/>
      <c r="N30" s="38"/>
      <c r="O30" s="19" t="str">
        <f t="shared" si="23"/>
        <v/>
      </c>
      <c r="P30" s="19" t="str">
        <f t="shared" si="24"/>
        <v/>
      </c>
      <c r="Q30" s="37" t="str">
        <f t="shared" si="25"/>
        <v/>
      </c>
      <c r="R30" s="37" t="str">
        <f t="shared" si="26"/>
        <v/>
      </c>
    </row>
    <row r="31" spans="1:18" ht="24.95" customHeight="1">
      <c r="A31" s="18">
        <v>4</v>
      </c>
      <c r="B31" s="29" t="s">
        <v>28</v>
      </c>
      <c r="C31" s="161"/>
      <c r="D31" s="161"/>
      <c r="E31" s="161"/>
      <c r="F31" s="161"/>
      <c r="G31" s="19" t="str">
        <f>IF(AND(C31=0,E31=0),"",IFERROR(IF(OR(E31=0,E31=""),-C31,E31-C31),""))</f>
        <v/>
      </c>
      <c r="H31" s="19" t="str">
        <f>IF(AND(D31=0,F31=0),"",IFERROR(IF(OR(F31=0,F31=""),-D31,F31-D31),""))</f>
        <v/>
      </c>
      <c r="I31" s="37" t="str">
        <f t="shared" si="21"/>
        <v/>
      </c>
      <c r="J31" s="37" t="str">
        <f t="shared" si="22"/>
        <v/>
      </c>
      <c r="K31" s="161"/>
      <c r="L31" s="161"/>
      <c r="M31" s="161"/>
      <c r="N31" s="161"/>
      <c r="O31" s="19" t="str">
        <f>IF(AND(K31=0,M31=0),"",IFERROR(IF(OR(M31=0,M31=""),-K31,M31-K31),""))</f>
        <v/>
      </c>
      <c r="P31" s="19" t="str">
        <f>IF(AND(L31=0,N31=0),"",IFERROR(IF(OR(N31=0,N31=""),-L31,N31-L31),""))</f>
        <v/>
      </c>
      <c r="Q31" s="37" t="str">
        <f t="shared" si="25"/>
        <v/>
      </c>
      <c r="R31" s="37" t="str">
        <f t="shared" si="26"/>
        <v/>
      </c>
    </row>
    <row r="32" spans="1:18">
      <c r="A32" s="190" t="s">
        <v>244</v>
      </c>
      <c r="B32" s="190"/>
      <c r="C32" s="190"/>
      <c r="D32" s="190"/>
      <c r="E32" s="190"/>
      <c r="F32" s="190"/>
      <c r="G32" s="190"/>
      <c r="H32" s="190"/>
      <c r="I32" s="190"/>
      <c r="J32" s="190"/>
      <c r="K32" s="190"/>
      <c r="L32" s="190"/>
      <c r="M32" s="190"/>
      <c r="N32" s="190"/>
      <c r="O32" s="190"/>
      <c r="P32" s="190"/>
      <c r="Q32" s="190"/>
      <c r="R32" s="190"/>
    </row>
    <row r="33" spans="1:18">
      <c r="A33" s="169"/>
      <c r="B33" s="169"/>
      <c r="C33" s="169"/>
      <c r="D33" s="169"/>
      <c r="E33" s="169"/>
      <c r="F33" s="169"/>
      <c r="G33" s="169"/>
      <c r="H33" s="169"/>
      <c r="I33" s="169"/>
      <c r="J33" s="169"/>
      <c r="K33" s="169"/>
      <c r="L33" s="169"/>
      <c r="M33" s="169"/>
      <c r="N33" s="169"/>
      <c r="O33" s="169"/>
      <c r="P33" s="169"/>
      <c r="Q33" s="169"/>
      <c r="R33" s="169"/>
    </row>
    <row r="34" spans="1:18" ht="50.1" customHeight="1">
      <c r="A34" s="18"/>
      <c r="B34" s="58" t="s">
        <v>144</v>
      </c>
      <c r="C34" s="165" t="str">
        <f>"Факт " &amp;$R$2 &amp; " 2024 г"</f>
        <v>Факт III квартал 2024 г</v>
      </c>
      <c r="D34" s="166"/>
      <c r="E34" s="176" t="str">
        <f>"Факт " &amp;$R$2 &amp; " 2025 г"</f>
        <v>Факт III квартал 2025 г</v>
      </c>
      <c r="F34" s="177"/>
      <c r="G34" s="165" t="s">
        <v>321</v>
      </c>
      <c r="H34" s="184"/>
      <c r="I34" s="184"/>
      <c r="J34" s="166"/>
      <c r="K34" s="165" t="str">
        <f xml:space="preserve"> "Факт I квартал - " &amp;$R$2&amp; " 2024 г"</f>
        <v>Факт I квартал - III квартал 2024 г</v>
      </c>
      <c r="L34" s="166"/>
      <c r="M34" s="165" t="str">
        <f xml:space="preserve"> "Факт I квартал - " &amp;$R$2&amp; " 2025 г"</f>
        <v>Факт I квартал - III квартал 2025 г</v>
      </c>
      <c r="N34" s="166"/>
      <c r="O34" s="165" t="s">
        <v>321</v>
      </c>
      <c r="P34" s="184"/>
      <c r="Q34" s="184"/>
      <c r="R34" s="166"/>
    </row>
    <row r="35" spans="1:18">
      <c r="A35" s="185"/>
      <c r="B35" s="187"/>
      <c r="C35" s="180"/>
      <c r="D35" s="181"/>
      <c r="E35" s="182"/>
      <c r="F35" s="183"/>
      <c r="G35" s="178" t="s">
        <v>139</v>
      </c>
      <c r="H35" s="179"/>
      <c r="I35" s="180" t="s">
        <v>4</v>
      </c>
      <c r="J35" s="181"/>
      <c r="K35" s="178" t="s">
        <v>139</v>
      </c>
      <c r="L35" s="179"/>
      <c r="M35" s="178" t="s">
        <v>139</v>
      </c>
      <c r="N35" s="179"/>
      <c r="O35" s="178" t="s">
        <v>139</v>
      </c>
      <c r="P35" s="179"/>
      <c r="Q35" s="180" t="s">
        <v>4</v>
      </c>
      <c r="R35" s="181"/>
    </row>
    <row r="36" spans="1:18">
      <c r="A36" s="186"/>
      <c r="B36" s="188"/>
      <c r="C36" s="17" t="s">
        <v>25</v>
      </c>
      <c r="D36" s="18" t="s">
        <v>137</v>
      </c>
      <c r="E36" s="18" t="s">
        <v>25</v>
      </c>
      <c r="F36" s="18" t="s">
        <v>137</v>
      </c>
      <c r="G36" s="18" t="s">
        <v>25</v>
      </c>
      <c r="H36" s="17" t="s">
        <v>137</v>
      </c>
      <c r="I36" s="17" t="s">
        <v>25</v>
      </c>
      <c r="J36" s="17" t="s">
        <v>137</v>
      </c>
      <c r="K36" s="18" t="s">
        <v>25</v>
      </c>
      <c r="L36" s="17" t="s">
        <v>137</v>
      </c>
      <c r="M36" s="18" t="s">
        <v>25</v>
      </c>
      <c r="N36" s="17" t="s">
        <v>137</v>
      </c>
      <c r="O36" s="18" t="s">
        <v>25</v>
      </c>
      <c r="P36" s="17" t="s">
        <v>137</v>
      </c>
      <c r="Q36" s="17" t="s">
        <v>25</v>
      </c>
      <c r="R36" s="17" t="s">
        <v>137</v>
      </c>
    </row>
    <row r="37" spans="1:18">
      <c r="A37" s="18" t="s">
        <v>1</v>
      </c>
      <c r="B37" s="12" t="s">
        <v>12</v>
      </c>
      <c r="C37" s="17">
        <v>49</v>
      </c>
      <c r="D37" s="18">
        <v>50</v>
      </c>
      <c r="E37" s="17">
        <v>51</v>
      </c>
      <c r="F37" s="18">
        <v>52</v>
      </c>
      <c r="G37" s="17">
        <v>53</v>
      </c>
      <c r="H37" s="18">
        <v>54</v>
      </c>
      <c r="I37" s="17">
        <v>55</v>
      </c>
      <c r="J37" s="18">
        <v>56</v>
      </c>
      <c r="K37" s="17">
        <v>57</v>
      </c>
      <c r="L37" s="18">
        <v>58</v>
      </c>
      <c r="M37" s="17">
        <v>59</v>
      </c>
      <c r="N37" s="18">
        <v>60</v>
      </c>
      <c r="O37" s="17">
        <v>61</v>
      </c>
      <c r="P37" s="18">
        <v>62</v>
      </c>
      <c r="Q37" s="17">
        <v>63</v>
      </c>
      <c r="R37" s="18">
        <v>64</v>
      </c>
    </row>
    <row r="38" spans="1:18" ht="24.95" customHeight="1">
      <c r="A38" s="18">
        <v>1</v>
      </c>
      <c r="B38" s="29" t="s">
        <v>26</v>
      </c>
      <c r="C38" s="36"/>
      <c r="D38" s="36"/>
      <c r="E38" s="36"/>
      <c r="F38" s="36"/>
      <c r="G38" s="19" t="str">
        <f>IF(AND(C38=0,E38=0),"",IFERROR(IF(OR(E38=0,E38=""),-C38,E38-C38),""))</f>
        <v/>
      </c>
      <c r="H38" s="19" t="str">
        <f>IF(AND(D38=0,F38=0),"",IFERROR(IF(OR(F38=0,F38=""),-D38,F38-D38),""))</f>
        <v/>
      </c>
      <c r="I38" s="37" t="str">
        <f>IFERROR(E38/C38,"")</f>
        <v/>
      </c>
      <c r="J38" s="37" t="str">
        <f>IFERROR(F38/D38,"")</f>
        <v/>
      </c>
      <c r="K38" s="139"/>
      <c r="L38" s="139"/>
      <c r="M38" s="139"/>
      <c r="N38" s="139"/>
      <c r="O38" s="19" t="str">
        <f>IF(AND(K38=0,M38=0),"",IFERROR(IF(OR(M38=0,M38=""),-K38,M38-K38),""))</f>
        <v/>
      </c>
      <c r="P38" s="19" t="str">
        <f>IF(AND(L38=0,N38=0),"",IFERROR(IF(OR(N38=0,N38=""),-L38,N38-L38),""))</f>
        <v/>
      </c>
      <c r="Q38" s="37" t="str">
        <f>IFERROR(M38/K38,"")</f>
        <v/>
      </c>
      <c r="R38" s="37" t="str">
        <f>IFERROR(N38/L38,"")</f>
        <v/>
      </c>
    </row>
    <row r="39" spans="1:18" ht="24.95" customHeight="1">
      <c r="A39" s="18">
        <v>2</v>
      </c>
      <c r="B39" s="29" t="s">
        <v>167</v>
      </c>
      <c r="C39" s="36"/>
      <c r="D39" s="36"/>
      <c r="E39" s="36"/>
      <c r="F39" s="36"/>
      <c r="G39" s="19" t="str">
        <f t="shared" ref="G39:G40" si="27">IF(AND(C39=0,E39=0),"",IFERROR(IF(OR(E39=0,E39=""),-C39,E39-C39),""))</f>
        <v/>
      </c>
      <c r="H39" s="19" t="str">
        <f t="shared" ref="H39:H40" si="28">IF(AND(D39=0,F39=0),"",IFERROR(IF(OR(F39=0,F39=""),-D39,F39-D39),""))</f>
        <v/>
      </c>
      <c r="I39" s="37" t="str">
        <f t="shared" ref="I39:I41" si="29">IFERROR(E39/C39,"")</f>
        <v/>
      </c>
      <c r="J39" s="37" t="str">
        <f t="shared" ref="J39:J41" si="30">IFERROR(F39/D39,"")</f>
        <v/>
      </c>
      <c r="K39" s="139"/>
      <c r="L39" s="139"/>
      <c r="M39" s="139"/>
      <c r="N39" s="139"/>
      <c r="O39" s="19" t="str">
        <f t="shared" ref="O39:O40" si="31">IF(AND(K39=0,M39=0),"",IFERROR(IF(OR(M39=0,M39=""),-K39,M39-K39),""))</f>
        <v/>
      </c>
      <c r="P39" s="19" t="str">
        <f t="shared" ref="P39:P40" si="32">IF(AND(L39=0,N39=0),"",IFERROR(IF(OR(N39=0,N39=""),-L39,N39-L39),""))</f>
        <v/>
      </c>
      <c r="Q39" s="37" t="str">
        <f t="shared" ref="Q39:Q41" si="33">IFERROR(M39/K39,"")</f>
        <v/>
      </c>
      <c r="R39" s="37" t="str">
        <f t="shared" ref="R39:R41" si="34">IFERROR(N39/L39,"")</f>
        <v/>
      </c>
    </row>
    <row r="40" spans="1:18" ht="24.95" customHeight="1">
      <c r="A40" s="18">
        <v>3</v>
      </c>
      <c r="B40" s="29" t="s">
        <v>27</v>
      </c>
      <c r="C40" s="36"/>
      <c r="D40" s="36"/>
      <c r="E40" s="36"/>
      <c r="F40" s="36"/>
      <c r="G40" s="19" t="str">
        <f t="shared" si="27"/>
        <v/>
      </c>
      <c r="H40" s="19" t="str">
        <f t="shared" si="28"/>
        <v/>
      </c>
      <c r="I40" s="37" t="str">
        <f t="shared" si="29"/>
        <v/>
      </c>
      <c r="J40" s="37" t="str">
        <f t="shared" si="30"/>
        <v/>
      </c>
      <c r="K40" s="139"/>
      <c r="L40" s="139"/>
      <c r="M40" s="139"/>
      <c r="N40" s="139"/>
      <c r="O40" s="19" t="str">
        <f t="shared" si="31"/>
        <v/>
      </c>
      <c r="P40" s="19" t="str">
        <f t="shared" si="32"/>
        <v/>
      </c>
      <c r="Q40" s="37" t="str">
        <f t="shared" si="33"/>
        <v/>
      </c>
      <c r="R40" s="37" t="str">
        <f t="shared" si="34"/>
        <v/>
      </c>
    </row>
    <row r="41" spans="1:18" ht="24.95" customHeight="1">
      <c r="A41" s="138">
        <v>4</v>
      </c>
      <c r="B41" s="29" t="s">
        <v>28</v>
      </c>
      <c r="C41" s="161"/>
      <c r="D41" s="161"/>
      <c r="E41" s="161"/>
      <c r="F41" s="161"/>
      <c r="G41" s="19" t="str">
        <f>IF(AND(C41=0,E41=0),"",IFERROR(IF(OR(E41=0,E41=""),-C41,E41-C41),""))</f>
        <v/>
      </c>
      <c r="H41" s="19" t="str">
        <f>IF(AND(D41=0,F41=0),"",IFERROR(IF(OR(F41=0,F41=""),-D41,F41-D41),""))</f>
        <v/>
      </c>
      <c r="I41" s="37" t="str">
        <f t="shared" si="29"/>
        <v/>
      </c>
      <c r="J41" s="37" t="str">
        <f t="shared" si="30"/>
        <v/>
      </c>
      <c r="K41" s="161"/>
      <c r="L41" s="161"/>
      <c r="M41" s="161"/>
      <c r="N41" s="161"/>
      <c r="O41" s="19" t="str">
        <f>IF(AND(K41=0,M41=0),"",IFERROR(IF(OR(M41=0,M41=""),-K41,M41-K41),""))</f>
        <v/>
      </c>
      <c r="P41" s="19" t="str">
        <f>IF(AND(L41=0,N41=0),"",IFERROR(IF(OR(N41=0,N41=""),-L41,N41-L41),""))</f>
        <v/>
      </c>
      <c r="Q41" s="37" t="str">
        <f t="shared" si="33"/>
        <v/>
      </c>
      <c r="R41" s="37" t="str">
        <f t="shared" si="34"/>
        <v/>
      </c>
    </row>
    <row r="42" spans="1:18">
      <c r="A42" s="91"/>
      <c r="B42" s="104"/>
      <c r="C42" s="105"/>
      <c r="D42" s="105"/>
      <c r="E42" s="105"/>
      <c r="F42" s="105"/>
      <c r="G42" s="106"/>
      <c r="H42" s="106"/>
      <c r="I42" s="107"/>
      <c r="J42" s="107"/>
      <c r="K42" s="105"/>
      <c r="L42" s="105"/>
      <c r="M42" s="105"/>
      <c r="N42" s="105"/>
      <c r="O42" s="106"/>
      <c r="P42" s="106"/>
      <c r="Q42" s="107"/>
      <c r="R42" s="107"/>
    </row>
    <row r="43" spans="1:18">
      <c r="A43" s="91"/>
      <c r="B43" s="104"/>
      <c r="C43" s="105"/>
      <c r="D43" s="105"/>
      <c r="E43" s="105"/>
      <c r="F43" s="105"/>
      <c r="G43" s="106"/>
      <c r="H43" s="106"/>
      <c r="I43" s="107"/>
      <c r="J43" s="107"/>
      <c r="K43" s="105"/>
      <c r="L43" s="105"/>
      <c r="M43" s="105"/>
      <c r="N43" s="105"/>
      <c r="O43" s="106"/>
      <c r="P43" s="106"/>
      <c r="Q43" s="107"/>
      <c r="R43" s="107"/>
    </row>
    <row r="44" spans="1:18" ht="50.1" customHeight="1">
      <c r="A44" s="190" t="s">
        <v>245</v>
      </c>
      <c r="B44" s="190"/>
      <c r="C44" s="190"/>
      <c r="D44" s="190"/>
      <c r="E44" s="190"/>
      <c r="F44" s="190"/>
      <c r="G44" s="190"/>
      <c r="H44" s="190"/>
      <c r="I44" s="190"/>
      <c r="J44" s="190"/>
      <c r="K44" s="190"/>
      <c r="L44" s="190"/>
      <c r="M44" s="190"/>
      <c r="N44" s="190"/>
      <c r="O44" s="190"/>
      <c r="P44" s="190"/>
      <c r="Q44" s="190"/>
      <c r="R44" s="190"/>
    </row>
    <row r="45" spans="1:18">
      <c r="A45" s="169"/>
      <c r="B45" s="169"/>
      <c r="C45" s="169"/>
      <c r="D45" s="169"/>
      <c r="E45" s="169"/>
      <c r="F45" s="169"/>
      <c r="G45" s="169"/>
      <c r="H45" s="169"/>
      <c r="I45" s="169"/>
      <c r="J45" s="169"/>
      <c r="K45" s="169"/>
      <c r="L45" s="169"/>
      <c r="M45" s="169"/>
      <c r="N45" s="169"/>
      <c r="O45" s="169"/>
      <c r="P45" s="169"/>
      <c r="Q45" s="169"/>
      <c r="R45" s="169"/>
    </row>
    <row r="46" spans="1:18" ht="43.5" customHeight="1">
      <c r="A46" s="18"/>
      <c r="B46" s="58" t="s">
        <v>144</v>
      </c>
      <c r="C46" s="165" t="str">
        <f>"Факт " &amp;$R$2 &amp; " 2024 г"</f>
        <v>Факт III квартал 2024 г</v>
      </c>
      <c r="D46" s="166"/>
      <c r="E46" s="176" t="str">
        <f>"Факт " &amp;$R$2 &amp; " 2025 г"</f>
        <v>Факт III квартал 2025 г</v>
      </c>
      <c r="F46" s="177"/>
      <c r="G46" s="165" t="s">
        <v>321</v>
      </c>
      <c r="H46" s="184"/>
      <c r="I46" s="184"/>
      <c r="J46" s="166"/>
      <c r="K46" s="165" t="str">
        <f xml:space="preserve"> "Факт I квартал - " &amp;$R$2&amp; " 2024 г"</f>
        <v>Факт I квартал - III квартал 2024 г</v>
      </c>
      <c r="L46" s="166"/>
      <c r="M46" s="165" t="str">
        <f xml:space="preserve"> "Факт I квартал - " &amp;$R$2&amp; " 2025 г"</f>
        <v>Факт I квартал - III квартал 2025 г</v>
      </c>
      <c r="N46" s="166"/>
      <c r="O46" s="165" t="s">
        <v>321</v>
      </c>
      <c r="P46" s="184"/>
      <c r="Q46" s="184"/>
      <c r="R46" s="166"/>
    </row>
    <row r="47" spans="1:18">
      <c r="A47" s="185"/>
      <c r="B47" s="187"/>
      <c r="C47" s="180"/>
      <c r="D47" s="181"/>
      <c r="E47" s="182"/>
      <c r="F47" s="183"/>
      <c r="G47" s="178" t="s">
        <v>139</v>
      </c>
      <c r="H47" s="179"/>
      <c r="I47" s="180" t="s">
        <v>4</v>
      </c>
      <c r="J47" s="181"/>
      <c r="K47" s="178" t="s">
        <v>139</v>
      </c>
      <c r="L47" s="179"/>
      <c r="M47" s="178" t="s">
        <v>139</v>
      </c>
      <c r="N47" s="179"/>
      <c r="O47" s="178" t="s">
        <v>139</v>
      </c>
      <c r="P47" s="179"/>
      <c r="Q47" s="180" t="s">
        <v>4</v>
      </c>
      <c r="R47" s="181"/>
    </row>
    <row r="48" spans="1:18" ht="24.95" customHeight="1">
      <c r="A48" s="186"/>
      <c r="B48" s="188"/>
      <c r="C48" s="17" t="s">
        <v>25</v>
      </c>
      <c r="D48" s="18" t="s">
        <v>137</v>
      </c>
      <c r="E48" s="18" t="s">
        <v>25</v>
      </c>
      <c r="F48" s="18" t="s">
        <v>137</v>
      </c>
      <c r="G48" s="18" t="s">
        <v>25</v>
      </c>
      <c r="H48" s="17" t="s">
        <v>137</v>
      </c>
      <c r="I48" s="17" t="s">
        <v>25</v>
      </c>
      <c r="J48" s="17" t="s">
        <v>137</v>
      </c>
      <c r="K48" s="18" t="s">
        <v>25</v>
      </c>
      <c r="L48" s="17" t="s">
        <v>137</v>
      </c>
      <c r="M48" s="18" t="s">
        <v>25</v>
      </c>
      <c r="N48" s="17" t="s">
        <v>137</v>
      </c>
      <c r="O48" s="18" t="s">
        <v>25</v>
      </c>
      <c r="P48" s="17" t="s">
        <v>137</v>
      </c>
      <c r="Q48" s="17" t="s">
        <v>25</v>
      </c>
      <c r="R48" s="17" t="s">
        <v>137</v>
      </c>
    </row>
    <row r="49" spans="1:18" ht="24.95" customHeight="1">
      <c r="A49" s="18" t="s">
        <v>1</v>
      </c>
      <c r="B49" s="12" t="s">
        <v>12</v>
      </c>
      <c r="C49" s="17">
        <v>65</v>
      </c>
      <c r="D49" s="18">
        <v>66</v>
      </c>
      <c r="E49" s="17">
        <v>67</v>
      </c>
      <c r="F49" s="18">
        <v>68</v>
      </c>
      <c r="G49" s="17">
        <v>69</v>
      </c>
      <c r="H49" s="18">
        <v>70</v>
      </c>
      <c r="I49" s="17">
        <v>71</v>
      </c>
      <c r="J49" s="18">
        <v>72</v>
      </c>
      <c r="K49" s="17">
        <v>73</v>
      </c>
      <c r="L49" s="18">
        <v>74</v>
      </c>
      <c r="M49" s="17">
        <v>75</v>
      </c>
      <c r="N49" s="18">
        <v>76</v>
      </c>
      <c r="O49" s="17">
        <v>77</v>
      </c>
      <c r="P49" s="18">
        <v>78</v>
      </c>
      <c r="Q49" s="17">
        <v>79</v>
      </c>
      <c r="R49" s="18">
        <v>80</v>
      </c>
    </row>
    <row r="50" spans="1:18" ht="24.95" customHeight="1">
      <c r="A50" s="18">
        <v>1</v>
      </c>
      <c r="B50" s="29" t="s">
        <v>26</v>
      </c>
      <c r="C50" s="36"/>
      <c r="D50" s="36"/>
      <c r="E50" s="36"/>
      <c r="F50" s="36"/>
      <c r="G50" s="19" t="str">
        <f>IF(AND(C50=0,E50=0),"",IFERROR(IF(OR(E50=0,E50=""),-C50,E50-C50),""))</f>
        <v/>
      </c>
      <c r="H50" s="19" t="str">
        <f>IF(AND(D50=0,F50=0),"",IFERROR(IF(OR(F50=0,F50=""),-D50,F50-D50),""))</f>
        <v/>
      </c>
      <c r="I50" s="37" t="str">
        <f>IF(AND(E50=0,C50=0),"",IFERROR(IF(C50=0, E50, E50/C50),""))</f>
        <v/>
      </c>
      <c r="J50" s="37" t="str">
        <f>IF(AND(F50=0,D50=0),"",IFERROR(IF(D50=0, F50, F50/D50),""))</f>
        <v/>
      </c>
      <c r="K50" s="38"/>
      <c r="L50" s="38"/>
      <c r="M50" s="38"/>
      <c r="N50" s="38"/>
      <c r="O50" s="19" t="str">
        <f>IF(AND(K50=0,M50=0),"",IFERROR(IF(OR(M50=0,M50=""),-K50,M50-K50),""))</f>
        <v/>
      </c>
      <c r="P50" s="19" t="str">
        <f>IF(AND(L50=0,N50=0),"",IFERROR(IF(OR(N50=0,N50=""),-L50,N50-L50),""))</f>
        <v/>
      </c>
      <c r="Q50" s="37" t="str">
        <f>IFERROR(M50/K50,"")</f>
        <v/>
      </c>
      <c r="R50" s="37" t="str">
        <f>IFERROR(N50/L50,"")</f>
        <v/>
      </c>
    </row>
    <row r="51" spans="1:18" ht="24.95" customHeight="1">
      <c r="A51" s="18">
        <v>2</v>
      </c>
      <c r="B51" s="29" t="s">
        <v>167</v>
      </c>
      <c r="C51" s="36"/>
      <c r="D51" s="36"/>
      <c r="E51" s="36"/>
      <c r="F51" s="36"/>
      <c r="G51" s="19" t="str">
        <f t="shared" ref="G51:G52" si="35">IF(AND(C51=0,E51=0),"",IFERROR(IF(OR(E51=0,E51=""),-C51,E51-C51),""))</f>
        <v/>
      </c>
      <c r="H51" s="19" t="str">
        <f t="shared" ref="H51:H52" si="36">IF(AND(D51=0,F51=0),"",IFERROR(IF(OR(F51=0,F51=""),-D51,F51-D51),""))</f>
        <v/>
      </c>
      <c r="I51" s="37" t="str">
        <f t="shared" ref="I51:I53" si="37">IF(AND(E51=0,C51=0),"",IFERROR(IF(C51=0, E51, E51/C51),""))</f>
        <v/>
      </c>
      <c r="J51" s="37" t="str">
        <f t="shared" ref="J51:J53" si="38">IF(AND(F51=0,D51=0),"",IFERROR(IF(D51=0, F51, F51/D51),""))</f>
        <v/>
      </c>
      <c r="K51" s="38"/>
      <c r="L51" s="38"/>
      <c r="M51" s="38"/>
      <c r="N51" s="38"/>
      <c r="O51" s="19" t="str">
        <f t="shared" ref="O51:O52" si="39">IF(AND(K51=0,M51=0),"",IFERROR(IF(OR(M51=0,M51=""),-K51,M51-K51),""))</f>
        <v/>
      </c>
      <c r="P51" s="19" t="str">
        <f t="shared" ref="P51:P52" si="40">IF(AND(L51=0,N51=0),"",IFERROR(IF(OR(N51=0,N51=""),-L51,N51-L51),""))</f>
        <v/>
      </c>
      <c r="Q51" s="37" t="str">
        <f t="shared" ref="Q51:Q53" si="41">IFERROR(M51/K51,"")</f>
        <v/>
      </c>
      <c r="R51" s="37" t="str">
        <f t="shared" ref="R51:R53" si="42">IFERROR(N51/L51,"")</f>
        <v/>
      </c>
    </row>
    <row r="52" spans="1:18" ht="24.75" customHeight="1">
      <c r="A52" s="18">
        <v>3</v>
      </c>
      <c r="B52" s="29" t="s">
        <v>27</v>
      </c>
      <c r="C52" s="36"/>
      <c r="D52" s="36"/>
      <c r="E52" s="36"/>
      <c r="F52" s="36"/>
      <c r="G52" s="19" t="str">
        <f t="shared" si="35"/>
        <v/>
      </c>
      <c r="H52" s="19" t="str">
        <f t="shared" si="36"/>
        <v/>
      </c>
      <c r="I52" s="37" t="str">
        <f t="shared" si="37"/>
        <v/>
      </c>
      <c r="J52" s="37" t="str">
        <f t="shared" si="38"/>
        <v/>
      </c>
      <c r="K52" s="38"/>
      <c r="L52" s="38"/>
      <c r="M52" s="38"/>
      <c r="N52" s="38"/>
      <c r="O52" s="19" t="str">
        <f t="shared" si="39"/>
        <v/>
      </c>
      <c r="P52" s="19" t="str">
        <f t="shared" si="40"/>
        <v/>
      </c>
      <c r="Q52" s="37" t="str">
        <f t="shared" si="41"/>
        <v/>
      </c>
      <c r="R52" s="37" t="str">
        <f t="shared" si="42"/>
        <v/>
      </c>
    </row>
    <row r="53" spans="1:18" ht="26.25" customHeight="1">
      <c r="A53" s="18">
        <v>4</v>
      </c>
      <c r="B53" s="29" t="s">
        <v>28</v>
      </c>
      <c r="C53" s="161"/>
      <c r="D53" s="161"/>
      <c r="E53" s="161"/>
      <c r="F53" s="161"/>
      <c r="G53" s="19" t="str">
        <f>IF(AND(C53=0,E53=0),"",IFERROR(IF(OR(E53=0,E53=""),-C53,E53-C53),""))</f>
        <v/>
      </c>
      <c r="H53" s="19" t="str">
        <f>IF(AND(D53=0,F53=0),"",IFERROR(IF(OR(F53=0,F53=""),-D53,F53-D53),""))</f>
        <v/>
      </c>
      <c r="I53" s="37" t="str">
        <f t="shared" si="37"/>
        <v/>
      </c>
      <c r="J53" s="37" t="str">
        <f t="shared" si="38"/>
        <v/>
      </c>
      <c r="K53" s="161"/>
      <c r="L53" s="161"/>
      <c r="M53" s="161"/>
      <c r="N53" s="161"/>
      <c r="O53" s="19" t="str">
        <f>IF(AND(K53=0,M53=0),"",IFERROR(IF(OR(M53=0,M53=""),-K53,M53-K53),""))</f>
        <v/>
      </c>
      <c r="P53" s="19" t="str">
        <f>IF(AND(L53=0,N53=0),"",IFERROR(IF(OR(N53=0,N53=""),-L53,N53-L53),""))</f>
        <v/>
      </c>
      <c r="Q53" s="37" t="str">
        <f t="shared" si="41"/>
        <v/>
      </c>
      <c r="R53" s="37" t="str">
        <f t="shared" si="42"/>
        <v/>
      </c>
    </row>
    <row r="54" spans="1:18" ht="50.1" customHeight="1">
      <c r="A54" s="191" t="s">
        <v>246</v>
      </c>
      <c r="B54" s="191"/>
      <c r="C54" s="191"/>
      <c r="D54" s="191"/>
      <c r="E54" s="191"/>
      <c r="F54" s="191"/>
      <c r="G54" s="191"/>
      <c r="H54" s="191"/>
      <c r="I54" s="191"/>
      <c r="J54" s="191"/>
      <c r="K54" s="191"/>
      <c r="L54" s="191"/>
      <c r="M54" s="191"/>
      <c r="N54" s="191"/>
      <c r="O54" s="191"/>
      <c r="P54" s="191"/>
      <c r="Q54" s="191"/>
      <c r="R54" s="191"/>
    </row>
    <row r="55" spans="1:18">
      <c r="A55" s="192"/>
      <c r="B55" s="192"/>
      <c r="C55" s="192"/>
      <c r="D55" s="192"/>
      <c r="E55" s="192"/>
      <c r="F55" s="192"/>
      <c r="G55" s="192"/>
      <c r="H55" s="192"/>
      <c r="I55" s="192"/>
      <c r="J55" s="192"/>
      <c r="K55" s="192"/>
      <c r="L55" s="192"/>
      <c r="M55" s="192"/>
      <c r="N55" s="192"/>
      <c r="O55" s="192"/>
      <c r="P55" s="192"/>
      <c r="Q55" s="192"/>
      <c r="R55" s="192"/>
    </row>
    <row r="56" spans="1:18" ht="33.75" customHeight="1">
      <c r="A56" s="18"/>
      <c r="B56" s="58" t="s">
        <v>144</v>
      </c>
      <c r="C56" s="165" t="str">
        <f>"Факт " &amp;$R$2 &amp; " 2024 г"</f>
        <v>Факт III квартал 2024 г</v>
      </c>
      <c r="D56" s="166"/>
      <c r="E56" s="176" t="str">
        <f>"Факт " &amp;$R$2 &amp; " 2025 г"</f>
        <v>Факт III квартал 2025 г</v>
      </c>
      <c r="F56" s="177"/>
      <c r="G56" s="165" t="s">
        <v>321</v>
      </c>
      <c r="H56" s="184"/>
      <c r="I56" s="184"/>
      <c r="J56" s="166"/>
      <c r="K56" s="165" t="str">
        <f xml:space="preserve"> "Факт I квартал - " &amp;$R$2&amp; " 2024 г"</f>
        <v>Факт I квартал - III квартал 2024 г</v>
      </c>
      <c r="L56" s="166"/>
      <c r="M56" s="165" t="str">
        <f xml:space="preserve"> "Факт I квартал - " &amp;$R$2&amp; " 2025 г"</f>
        <v>Факт I квартал - III квартал 2025 г</v>
      </c>
      <c r="N56" s="166"/>
      <c r="O56" s="165" t="s">
        <v>321</v>
      </c>
      <c r="P56" s="184"/>
      <c r="Q56" s="184"/>
      <c r="R56" s="166"/>
    </row>
    <row r="57" spans="1:18">
      <c r="A57" s="185"/>
      <c r="B57" s="187"/>
      <c r="C57" s="180"/>
      <c r="D57" s="181"/>
      <c r="E57" s="182"/>
      <c r="F57" s="183"/>
      <c r="G57" s="178" t="s">
        <v>139</v>
      </c>
      <c r="H57" s="179"/>
      <c r="I57" s="180" t="s">
        <v>4</v>
      </c>
      <c r="J57" s="181"/>
      <c r="K57" s="178" t="s">
        <v>139</v>
      </c>
      <c r="L57" s="179"/>
      <c r="M57" s="178" t="s">
        <v>139</v>
      </c>
      <c r="N57" s="179"/>
      <c r="O57" s="178" t="s">
        <v>139</v>
      </c>
      <c r="P57" s="179"/>
      <c r="Q57" s="180" t="s">
        <v>4</v>
      </c>
      <c r="R57" s="181"/>
    </row>
    <row r="58" spans="1:18" ht="24.95" customHeight="1">
      <c r="A58" s="186"/>
      <c r="B58" s="188"/>
      <c r="C58" s="17" t="s">
        <v>25</v>
      </c>
      <c r="D58" s="18" t="s">
        <v>137</v>
      </c>
      <c r="E58" s="18" t="s">
        <v>25</v>
      </c>
      <c r="F58" s="18" t="s">
        <v>137</v>
      </c>
      <c r="G58" s="18" t="s">
        <v>25</v>
      </c>
      <c r="H58" s="17" t="s">
        <v>137</v>
      </c>
      <c r="I58" s="17" t="s">
        <v>25</v>
      </c>
      <c r="J58" s="17" t="s">
        <v>137</v>
      </c>
      <c r="K58" s="18" t="s">
        <v>25</v>
      </c>
      <c r="L58" s="17" t="s">
        <v>137</v>
      </c>
      <c r="M58" s="18" t="s">
        <v>25</v>
      </c>
      <c r="N58" s="17" t="s">
        <v>137</v>
      </c>
      <c r="O58" s="18" t="s">
        <v>25</v>
      </c>
      <c r="P58" s="17" t="s">
        <v>137</v>
      </c>
      <c r="Q58" s="17" t="s">
        <v>25</v>
      </c>
      <c r="R58" s="17" t="s">
        <v>137</v>
      </c>
    </row>
    <row r="59" spans="1:18" ht="24.95" customHeight="1">
      <c r="A59" s="18" t="s">
        <v>1</v>
      </c>
      <c r="B59" s="12" t="s">
        <v>12</v>
      </c>
      <c r="C59" s="17">
        <v>81</v>
      </c>
      <c r="D59" s="18">
        <v>82</v>
      </c>
      <c r="E59" s="17">
        <v>83</v>
      </c>
      <c r="F59" s="18">
        <v>84</v>
      </c>
      <c r="G59" s="17">
        <v>85</v>
      </c>
      <c r="H59" s="18">
        <v>86</v>
      </c>
      <c r="I59" s="17">
        <v>87</v>
      </c>
      <c r="J59" s="18">
        <v>88</v>
      </c>
      <c r="K59" s="17">
        <v>89</v>
      </c>
      <c r="L59" s="18">
        <v>90</v>
      </c>
      <c r="M59" s="17">
        <v>91</v>
      </c>
      <c r="N59" s="18">
        <v>92</v>
      </c>
      <c r="O59" s="17">
        <v>93</v>
      </c>
      <c r="P59" s="18">
        <v>94</v>
      </c>
      <c r="Q59" s="17">
        <v>95</v>
      </c>
      <c r="R59" s="18">
        <v>96</v>
      </c>
    </row>
    <row r="60" spans="1:18" ht="24.95" customHeight="1">
      <c r="A60" s="18">
        <v>1</v>
      </c>
      <c r="B60" s="29" t="s">
        <v>26</v>
      </c>
      <c r="C60" s="36"/>
      <c r="D60" s="36"/>
      <c r="E60" s="36"/>
      <c r="F60" s="36"/>
      <c r="G60" s="19" t="str">
        <f>IF(AND(C60=0,E60=0),"",IFERROR(IF(OR(E60=0,E60=""),-C60,E60-C60),""))</f>
        <v/>
      </c>
      <c r="H60" s="19" t="str">
        <f>IF(AND(D60=0,F60=0),"",IFERROR(IF(OR(F60=0,F60=""),-D60,F60-D60),""))</f>
        <v/>
      </c>
      <c r="I60" s="37" t="str">
        <f>IFERROR(E60/C60,"")</f>
        <v/>
      </c>
      <c r="J60" s="37" t="str">
        <f>IFERROR(F60/D60,"")</f>
        <v/>
      </c>
      <c r="K60" s="139"/>
      <c r="L60" s="139"/>
      <c r="M60" s="139"/>
      <c r="N60" s="139"/>
      <c r="O60" s="19" t="str">
        <f>IF(AND(K60=0,M60=0),"",IFERROR(IF(OR(M60=0,M60=""),-K60,M60-K60),""))</f>
        <v/>
      </c>
      <c r="P60" s="19" t="str">
        <f>IF(AND(L60=0,N60=0),"",IFERROR(IF(OR(N60=0,N60=""),-L60,N60-L60),""))</f>
        <v/>
      </c>
      <c r="Q60" s="37" t="str">
        <f>IFERROR(M60/K60,"")</f>
        <v/>
      </c>
      <c r="R60" s="37" t="str">
        <f>IFERROR(N60/L60,"")</f>
        <v/>
      </c>
    </row>
    <row r="61" spans="1:18" ht="24.95" customHeight="1">
      <c r="A61" s="18">
        <v>2</v>
      </c>
      <c r="B61" s="29" t="s">
        <v>167</v>
      </c>
      <c r="C61" s="36"/>
      <c r="D61" s="36"/>
      <c r="E61" s="36"/>
      <c r="F61" s="36"/>
      <c r="G61" s="19" t="str">
        <f t="shared" ref="G61:G62" si="43">IF(AND(C61=0,E61=0),"",IFERROR(IF(OR(E61=0,E61=""),-C61,E61-C61),""))</f>
        <v/>
      </c>
      <c r="H61" s="19" t="str">
        <f t="shared" ref="H61:H62" si="44">IF(AND(D61=0,F61=0),"",IFERROR(IF(OR(F61=0,F61=""),-D61,F61-D61),""))</f>
        <v/>
      </c>
      <c r="I61" s="37" t="str">
        <f t="shared" ref="I61:I63" si="45">IFERROR(E61/C61,"")</f>
        <v/>
      </c>
      <c r="J61" s="37" t="str">
        <f t="shared" ref="J61:J63" si="46">IFERROR(F61/D61,"")</f>
        <v/>
      </c>
      <c r="K61" s="139"/>
      <c r="L61" s="139"/>
      <c r="M61" s="139"/>
      <c r="N61" s="139"/>
      <c r="O61" s="19" t="str">
        <f t="shared" ref="O61:O62" si="47">IF(AND(K61=0,M61=0),"",IFERROR(IF(OR(M61=0,M61=""),-K61,M61-K61),""))</f>
        <v/>
      </c>
      <c r="P61" s="19" t="str">
        <f t="shared" ref="P61:P62" si="48">IF(AND(L61=0,N61=0),"",IFERROR(IF(OR(N61=0,N61=""),-L61,N61-L61),""))</f>
        <v/>
      </c>
      <c r="Q61" s="37" t="str">
        <f t="shared" ref="Q61:Q63" si="49">IFERROR(M61/K61,"")</f>
        <v/>
      </c>
      <c r="R61" s="37" t="str">
        <f t="shared" ref="R61:R63" si="50">IFERROR(N61/L61,"")</f>
        <v/>
      </c>
    </row>
    <row r="62" spans="1:18" ht="25.5" customHeight="1">
      <c r="A62" s="18">
        <v>3</v>
      </c>
      <c r="B62" s="29" t="s">
        <v>27</v>
      </c>
      <c r="C62" s="36"/>
      <c r="D62" s="36"/>
      <c r="E62" s="36"/>
      <c r="F62" s="36"/>
      <c r="G62" s="19" t="str">
        <f t="shared" si="43"/>
        <v/>
      </c>
      <c r="H62" s="19" t="str">
        <f t="shared" si="44"/>
        <v/>
      </c>
      <c r="I62" s="37" t="str">
        <f t="shared" si="45"/>
        <v/>
      </c>
      <c r="J62" s="37" t="str">
        <f t="shared" si="46"/>
        <v/>
      </c>
      <c r="K62" s="139"/>
      <c r="L62" s="139"/>
      <c r="M62" s="139"/>
      <c r="N62" s="139"/>
      <c r="O62" s="19" t="str">
        <f t="shared" si="47"/>
        <v/>
      </c>
      <c r="P62" s="19" t="str">
        <f t="shared" si="48"/>
        <v/>
      </c>
      <c r="Q62" s="37" t="str">
        <f t="shared" si="49"/>
        <v/>
      </c>
      <c r="R62" s="37" t="str">
        <f t="shared" si="50"/>
        <v/>
      </c>
    </row>
    <row r="63" spans="1:18" ht="30" customHeight="1">
      <c r="A63" s="18">
        <v>4</v>
      </c>
      <c r="B63" s="29" t="s">
        <v>28</v>
      </c>
      <c r="C63" s="161"/>
      <c r="D63" s="161"/>
      <c r="E63" s="161"/>
      <c r="F63" s="161"/>
      <c r="G63" s="19" t="str">
        <f>IF(AND(C63=0,E63=0),"",IFERROR(IF(OR(E63=0,E63=""),-C63,E63-C63),""))</f>
        <v/>
      </c>
      <c r="H63" s="19" t="str">
        <f>IF(AND(D63=0,F63=0),"",IFERROR(IF(OR(F63=0,F63=""),-D63,F63-D63),""))</f>
        <v/>
      </c>
      <c r="I63" s="37" t="str">
        <f t="shared" si="45"/>
        <v/>
      </c>
      <c r="J63" s="37" t="str">
        <f t="shared" si="46"/>
        <v/>
      </c>
      <c r="K63" s="161"/>
      <c r="L63" s="161"/>
      <c r="M63" s="161"/>
      <c r="N63" s="161"/>
      <c r="O63" s="19" t="str">
        <f>IF(AND(K63=0,M63=0),"",IFERROR(IF(OR(M63=0,M63=""),-K63,M63-K63),""))</f>
        <v/>
      </c>
      <c r="P63" s="19" t="str">
        <f>IF(AND(L63=0,N63=0),"",IFERROR(IF(OR(N63=0,N63=""),-L63,N63-L63),""))</f>
        <v/>
      </c>
      <c r="Q63" s="37" t="str">
        <f t="shared" si="49"/>
        <v/>
      </c>
      <c r="R63" s="37" t="str">
        <f t="shared" si="50"/>
        <v/>
      </c>
    </row>
    <row r="64" spans="1:18" ht="50.1" customHeight="1">
      <c r="A64" s="191" t="s">
        <v>247</v>
      </c>
      <c r="B64" s="191"/>
      <c r="C64" s="191"/>
      <c r="D64" s="191"/>
      <c r="E64" s="191"/>
      <c r="F64" s="191"/>
      <c r="G64" s="191"/>
      <c r="H64" s="191"/>
      <c r="I64" s="191"/>
      <c r="J64" s="191"/>
      <c r="K64" s="191"/>
      <c r="L64" s="191"/>
      <c r="M64" s="191"/>
      <c r="N64" s="191"/>
      <c r="O64" s="191"/>
      <c r="P64" s="191"/>
      <c r="Q64" s="191"/>
      <c r="R64" s="191"/>
    </row>
    <row r="65" spans="1:18">
      <c r="A65" s="192"/>
      <c r="B65" s="192"/>
      <c r="C65" s="192"/>
      <c r="D65" s="192"/>
      <c r="E65" s="192"/>
      <c r="F65" s="192"/>
      <c r="G65" s="192"/>
      <c r="H65" s="192"/>
      <c r="I65" s="192"/>
      <c r="J65" s="192"/>
      <c r="K65" s="192"/>
      <c r="L65" s="192"/>
      <c r="M65" s="192"/>
      <c r="N65" s="192"/>
      <c r="O65" s="192"/>
      <c r="P65" s="192"/>
      <c r="Q65" s="192"/>
      <c r="R65" s="192"/>
    </row>
    <row r="66" spans="1:18" ht="40.5" customHeight="1">
      <c r="A66" s="18"/>
      <c r="B66" s="58" t="s">
        <v>144</v>
      </c>
      <c r="C66" s="165" t="str">
        <f>"Факт " &amp;$R$2 &amp; " 2024 г"</f>
        <v>Факт III квартал 2024 г</v>
      </c>
      <c r="D66" s="166"/>
      <c r="E66" s="176" t="str">
        <f>"Факт " &amp;$R$2 &amp; " 2025 г"</f>
        <v>Факт III квартал 2025 г</v>
      </c>
      <c r="F66" s="177"/>
      <c r="G66" s="165" t="s">
        <v>321</v>
      </c>
      <c r="H66" s="184"/>
      <c r="I66" s="184"/>
      <c r="J66" s="166"/>
      <c r="K66" s="165" t="str">
        <f xml:space="preserve"> "Факт I квартал - " &amp;$R$2&amp; " 2024 г"</f>
        <v>Факт I квартал - III квартал 2024 г</v>
      </c>
      <c r="L66" s="166"/>
      <c r="M66" s="165" t="str">
        <f xml:space="preserve"> "Факт I квартал - " &amp;$R$2&amp; " 2025 г"</f>
        <v>Факт I квартал - III квартал 2025 г</v>
      </c>
      <c r="N66" s="166"/>
      <c r="O66" s="165" t="s">
        <v>321</v>
      </c>
      <c r="P66" s="184"/>
      <c r="Q66" s="184"/>
      <c r="R66" s="166"/>
    </row>
    <row r="67" spans="1:18">
      <c r="A67" s="185"/>
      <c r="B67" s="187"/>
      <c r="C67" s="180"/>
      <c r="D67" s="181"/>
      <c r="E67" s="182"/>
      <c r="F67" s="183"/>
      <c r="G67" s="178" t="s">
        <v>139</v>
      </c>
      <c r="H67" s="179"/>
      <c r="I67" s="180" t="s">
        <v>4</v>
      </c>
      <c r="J67" s="181"/>
      <c r="K67" s="178" t="s">
        <v>139</v>
      </c>
      <c r="L67" s="179"/>
      <c r="M67" s="178" t="s">
        <v>139</v>
      </c>
      <c r="N67" s="179"/>
      <c r="O67" s="178" t="s">
        <v>139</v>
      </c>
      <c r="P67" s="179"/>
      <c r="Q67" s="180" t="s">
        <v>4</v>
      </c>
      <c r="R67" s="181"/>
    </row>
    <row r="68" spans="1:18" ht="24.95" customHeight="1">
      <c r="A68" s="186"/>
      <c r="B68" s="188"/>
      <c r="C68" s="17" t="s">
        <v>25</v>
      </c>
      <c r="D68" s="18" t="s">
        <v>137</v>
      </c>
      <c r="E68" s="18" t="s">
        <v>25</v>
      </c>
      <c r="F68" s="18" t="s">
        <v>137</v>
      </c>
      <c r="G68" s="18" t="s">
        <v>25</v>
      </c>
      <c r="H68" s="17" t="s">
        <v>137</v>
      </c>
      <c r="I68" s="17" t="s">
        <v>25</v>
      </c>
      <c r="J68" s="17" t="s">
        <v>137</v>
      </c>
      <c r="K68" s="18" t="s">
        <v>25</v>
      </c>
      <c r="L68" s="17" t="s">
        <v>137</v>
      </c>
      <c r="M68" s="18" t="s">
        <v>25</v>
      </c>
      <c r="N68" s="17" t="s">
        <v>137</v>
      </c>
      <c r="O68" s="18" t="s">
        <v>25</v>
      </c>
      <c r="P68" s="17" t="s">
        <v>137</v>
      </c>
      <c r="Q68" s="17" t="s">
        <v>25</v>
      </c>
      <c r="R68" s="17" t="s">
        <v>137</v>
      </c>
    </row>
    <row r="69" spans="1:18" ht="28.5" customHeight="1">
      <c r="A69" s="18" t="s">
        <v>1</v>
      </c>
      <c r="B69" s="12" t="s">
        <v>12</v>
      </c>
      <c r="C69" s="17">
        <v>97</v>
      </c>
      <c r="D69" s="18">
        <v>98</v>
      </c>
      <c r="E69" s="17">
        <v>99</v>
      </c>
      <c r="F69" s="18">
        <v>100</v>
      </c>
      <c r="G69" s="17">
        <v>101</v>
      </c>
      <c r="H69" s="18">
        <v>102</v>
      </c>
      <c r="I69" s="17">
        <v>103</v>
      </c>
      <c r="J69" s="18">
        <v>104</v>
      </c>
      <c r="K69" s="17">
        <v>105</v>
      </c>
      <c r="L69" s="18">
        <v>106</v>
      </c>
      <c r="M69" s="17">
        <v>107</v>
      </c>
      <c r="N69" s="18">
        <v>108</v>
      </c>
      <c r="O69" s="17">
        <v>109</v>
      </c>
      <c r="P69" s="18">
        <v>110</v>
      </c>
      <c r="Q69" s="17">
        <v>111</v>
      </c>
      <c r="R69" s="18">
        <v>112</v>
      </c>
    </row>
    <row r="70" spans="1:18" ht="28.5" customHeight="1">
      <c r="A70" s="18">
        <v>1</v>
      </c>
      <c r="B70" s="29" t="s">
        <v>26</v>
      </c>
      <c r="C70" s="36"/>
      <c r="D70" s="36"/>
      <c r="E70" s="36"/>
      <c r="F70" s="36"/>
      <c r="G70" s="19" t="str">
        <f>IF(AND(C70=0,E70=0),"",IFERROR(IF(OR(E70=0,E70=""),-C70,E70-C70),""))</f>
        <v/>
      </c>
      <c r="H70" s="19" t="str">
        <f>IF(AND(D70=0,F70=0),"",IFERROR(IF(OR(F70=0,F70=""),-D70,F70-D70),""))</f>
        <v/>
      </c>
      <c r="I70" s="37" t="str">
        <f>IFERROR(E70/C70,"")</f>
        <v/>
      </c>
      <c r="J70" s="37" t="str">
        <f>IFERROR(F70/D70,"")</f>
        <v/>
      </c>
      <c r="K70" s="38"/>
      <c r="L70" s="38"/>
      <c r="M70" s="38"/>
      <c r="N70" s="38"/>
      <c r="O70" s="19" t="str">
        <f>IF(AND(K70=0,M70=0),"",IFERROR(IF(OR(M70=0,M70=""),-K70,M70-K70),""))</f>
        <v/>
      </c>
      <c r="P70" s="19" t="str">
        <f>IF(AND(L70=0,N70=0),"",IFERROR(IF(OR(N70=0,N70=""),-L70,N70-L70),""))</f>
        <v/>
      </c>
      <c r="Q70" s="37" t="str">
        <f>IFERROR(M70/K70,"")</f>
        <v/>
      </c>
      <c r="R70" s="37" t="str">
        <f>IFERROR(N70/L70,"")</f>
        <v/>
      </c>
    </row>
    <row r="71" spans="1:18" ht="28.5" customHeight="1">
      <c r="A71" s="18">
        <v>2</v>
      </c>
      <c r="B71" s="29" t="s">
        <v>167</v>
      </c>
      <c r="C71" s="36"/>
      <c r="D71" s="36"/>
      <c r="E71" s="36"/>
      <c r="F71" s="36"/>
      <c r="G71" s="19" t="str">
        <f t="shared" ref="G71:G72" si="51">IF(AND(C71=0,E71=0),"",IFERROR(IF(OR(E71=0,E71=""),-C71,E71-C71),""))</f>
        <v/>
      </c>
      <c r="H71" s="19" t="str">
        <f t="shared" ref="H71:H72" si="52">IF(AND(D71=0,F71=0),"",IFERROR(IF(OR(F71=0,F71=""),-D71,F71-D71),""))</f>
        <v/>
      </c>
      <c r="I71" s="37" t="str">
        <f t="shared" ref="I71:I73" si="53">IFERROR(E71/C71,"")</f>
        <v/>
      </c>
      <c r="J71" s="37" t="str">
        <f t="shared" ref="J71:J73" si="54">IFERROR(F71/D71,"")</f>
        <v/>
      </c>
      <c r="K71" s="38"/>
      <c r="L71" s="38"/>
      <c r="M71" s="38"/>
      <c r="N71" s="38"/>
      <c r="O71" s="19" t="str">
        <f t="shared" ref="O71:O72" si="55">IF(AND(K71=0,M71=0),"",IFERROR(IF(OR(M71=0,M71=""),-K71,M71-K71),""))</f>
        <v/>
      </c>
      <c r="P71" s="19" t="str">
        <f t="shared" ref="P71:P72" si="56">IF(AND(L71=0,N71=0),"",IFERROR(IF(OR(N71=0,N71=""),-L71,N71-L71),""))</f>
        <v/>
      </c>
      <c r="Q71" s="37" t="str">
        <f t="shared" ref="Q71:Q73" si="57">IFERROR(M71/K71,"")</f>
        <v/>
      </c>
      <c r="R71" s="37" t="str">
        <f t="shared" ref="R71:R73" si="58">IFERROR(N71/L71,"")</f>
        <v/>
      </c>
    </row>
    <row r="72" spans="1:18" ht="28.5" customHeight="1">
      <c r="A72" s="18">
        <v>3</v>
      </c>
      <c r="B72" s="29" t="s">
        <v>27</v>
      </c>
      <c r="C72" s="36"/>
      <c r="D72" s="36"/>
      <c r="E72" s="36"/>
      <c r="F72" s="36"/>
      <c r="G72" s="19" t="str">
        <f t="shared" si="51"/>
        <v/>
      </c>
      <c r="H72" s="19" t="str">
        <f t="shared" si="52"/>
        <v/>
      </c>
      <c r="I72" s="37" t="str">
        <f t="shared" si="53"/>
        <v/>
      </c>
      <c r="J72" s="37" t="str">
        <f t="shared" si="54"/>
        <v/>
      </c>
      <c r="K72" s="38"/>
      <c r="L72" s="38"/>
      <c r="M72" s="38"/>
      <c r="N72" s="38"/>
      <c r="O72" s="19" t="str">
        <f t="shared" si="55"/>
        <v/>
      </c>
      <c r="P72" s="19" t="str">
        <f t="shared" si="56"/>
        <v/>
      </c>
      <c r="Q72" s="37" t="str">
        <f t="shared" si="57"/>
        <v/>
      </c>
      <c r="R72" s="37" t="str">
        <f t="shared" si="58"/>
        <v/>
      </c>
    </row>
    <row r="73" spans="1:18" ht="28.5" customHeight="1">
      <c r="A73" s="18">
        <v>4</v>
      </c>
      <c r="B73" s="29" t="s">
        <v>28</v>
      </c>
      <c r="C73" s="161"/>
      <c r="D73" s="161"/>
      <c r="E73" s="161"/>
      <c r="F73" s="161"/>
      <c r="G73" s="19" t="str">
        <f>IF(AND(C73=0,E73=0),"",IFERROR(IF(OR(E73=0,E73=""),-C73,E73-C73),""))</f>
        <v/>
      </c>
      <c r="H73" s="19" t="str">
        <f>IF(AND(D73=0,F73=0),"",IFERROR(IF(OR(F73=0,F73=""),-D73,F73-D73),""))</f>
        <v/>
      </c>
      <c r="I73" s="37" t="str">
        <f t="shared" si="53"/>
        <v/>
      </c>
      <c r="J73" s="37" t="str">
        <f t="shared" si="54"/>
        <v/>
      </c>
      <c r="K73" s="161"/>
      <c r="L73" s="161"/>
      <c r="M73" s="161"/>
      <c r="N73" s="161"/>
      <c r="O73" s="19" t="str">
        <f>IF(AND(K73=0,M73=0),"",IFERROR(IF(OR(M73=0,M73=""),-K73,M73-K73),""))</f>
        <v/>
      </c>
      <c r="P73" s="19" t="str">
        <f>IF(AND(L73=0,N73=0),"",IFERROR(IF(OR(N73=0,N73=""),-L73,N73-L73),""))</f>
        <v/>
      </c>
      <c r="Q73" s="37" t="str">
        <f t="shared" si="57"/>
        <v/>
      </c>
      <c r="R73" s="37" t="str">
        <f t="shared" si="58"/>
        <v/>
      </c>
    </row>
    <row r="74" spans="1:18" ht="50.1" customHeight="1">
      <c r="A74" s="191" t="s">
        <v>248</v>
      </c>
      <c r="B74" s="191"/>
      <c r="C74" s="191"/>
      <c r="D74" s="191"/>
      <c r="E74" s="191"/>
      <c r="F74" s="191"/>
      <c r="G74" s="191"/>
      <c r="H74" s="191"/>
      <c r="I74" s="191"/>
      <c r="J74" s="191"/>
      <c r="K74" s="191"/>
      <c r="L74" s="191"/>
      <c r="M74" s="191"/>
      <c r="N74" s="191"/>
      <c r="O74" s="191"/>
      <c r="P74" s="191"/>
      <c r="Q74" s="191"/>
      <c r="R74" s="191"/>
    </row>
    <row r="75" spans="1:18">
      <c r="A75" s="192"/>
      <c r="B75" s="192"/>
      <c r="C75" s="192"/>
      <c r="D75" s="192"/>
      <c r="E75" s="192"/>
      <c r="F75" s="192"/>
      <c r="G75" s="192"/>
      <c r="H75" s="192"/>
      <c r="I75" s="192"/>
      <c r="J75" s="192"/>
      <c r="K75" s="192"/>
      <c r="L75" s="192"/>
      <c r="M75" s="192"/>
      <c r="N75" s="192"/>
      <c r="O75" s="192"/>
      <c r="P75" s="192"/>
      <c r="Q75" s="192"/>
      <c r="R75" s="192"/>
    </row>
    <row r="76" spans="1:18" ht="35.25" customHeight="1">
      <c r="A76" s="18"/>
      <c r="B76" s="58" t="s">
        <v>144</v>
      </c>
      <c r="C76" s="165" t="str">
        <f>"Факт " &amp;$R$2 &amp; " 2024 г"</f>
        <v>Факт III квартал 2024 г</v>
      </c>
      <c r="D76" s="166"/>
      <c r="E76" s="176" t="str">
        <f>"Факт " &amp;$R$2 &amp; " 2025 г"</f>
        <v>Факт III квартал 2025 г</v>
      </c>
      <c r="F76" s="177"/>
      <c r="G76" s="165" t="s">
        <v>321</v>
      </c>
      <c r="H76" s="184"/>
      <c r="I76" s="184"/>
      <c r="J76" s="166"/>
      <c r="K76" s="165" t="str">
        <f xml:space="preserve"> "Факт I квартал - " &amp;$R$2&amp; " 2024 г"</f>
        <v>Факт I квартал - III квартал 2024 г</v>
      </c>
      <c r="L76" s="166"/>
      <c r="M76" s="165" t="str">
        <f xml:space="preserve"> "Факт I квартал - " &amp;$R$2&amp; " 2025 г"</f>
        <v>Факт I квартал - III квартал 2025 г</v>
      </c>
      <c r="N76" s="166"/>
      <c r="O76" s="165" t="s">
        <v>321</v>
      </c>
      <c r="P76" s="184"/>
      <c r="Q76" s="184"/>
      <c r="R76" s="166"/>
    </row>
    <row r="77" spans="1:18">
      <c r="A77" s="185"/>
      <c r="B77" s="187"/>
      <c r="C77" s="180"/>
      <c r="D77" s="181"/>
      <c r="E77" s="180"/>
      <c r="F77" s="181"/>
      <c r="G77" s="178" t="s">
        <v>139</v>
      </c>
      <c r="H77" s="179"/>
      <c r="I77" s="180" t="s">
        <v>4</v>
      </c>
      <c r="J77" s="181"/>
      <c r="K77" s="178" t="s">
        <v>139</v>
      </c>
      <c r="L77" s="179"/>
      <c r="M77" s="178" t="s">
        <v>139</v>
      </c>
      <c r="N77" s="179"/>
      <c r="O77" s="178" t="s">
        <v>139</v>
      </c>
      <c r="P77" s="179"/>
      <c r="Q77" s="180" t="s">
        <v>4</v>
      </c>
      <c r="R77" s="181"/>
    </row>
    <row r="78" spans="1:18" ht="24.95" customHeight="1">
      <c r="A78" s="186"/>
      <c r="B78" s="188"/>
      <c r="C78" s="17" t="s">
        <v>25</v>
      </c>
      <c r="D78" s="18" t="s">
        <v>137</v>
      </c>
      <c r="E78" s="18" t="s">
        <v>25</v>
      </c>
      <c r="F78" s="18" t="s">
        <v>137</v>
      </c>
      <c r="G78" s="18" t="s">
        <v>25</v>
      </c>
      <c r="H78" s="17" t="s">
        <v>137</v>
      </c>
      <c r="I78" s="17" t="s">
        <v>25</v>
      </c>
      <c r="J78" s="17" t="s">
        <v>137</v>
      </c>
      <c r="K78" s="18" t="s">
        <v>25</v>
      </c>
      <c r="L78" s="17" t="s">
        <v>137</v>
      </c>
      <c r="M78" s="18" t="s">
        <v>25</v>
      </c>
      <c r="N78" s="17" t="s">
        <v>137</v>
      </c>
      <c r="O78" s="18" t="s">
        <v>25</v>
      </c>
      <c r="P78" s="17" t="s">
        <v>137</v>
      </c>
      <c r="Q78" s="17" t="s">
        <v>25</v>
      </c>
      <c r="R78" s="17" t="s">
        <v>137</v>
      </c>
    </row>
    <row r="79" spans="1:18" ht="24.75" customHeight="1">
      <c r="A79" s="18" t="s">
        <v>1</v>
      </c>
      <c r="B79" s="12" t="s">
        <v>12</v>
      </c>
      <c r="C79" s="17">
        <v>1</v>
      </c>
      <c r="D79" s="18">
        <v>2</v>
      </c>
      <c r="E79" s="17">
        <v>3</v>
      </c>
      <c r="F79" s="18">
        <v>4</v>
      </c>
      <c r="G79" s="17">
        <v>5</v>
      </c>
      <c r="H79" s="18">
        <v>6</v>
      </c>
      <c r="I79" s="17">
        <v>7</v>
      </c>
      <c r="J79" s="18">
        <v>8</v>
      </c>
      <c r="K79" s="17">
        <v>9</v>
      </c>
      <c r="L79" s="18">
        <v>10</v>
      </c>
      <c r="M79" s="17">
        <v>11</v>
      </c>
      <c r="N79" s="18">
        <v>12</v>
      </c>
      <c r="O79" s="17">
        <v>13</v>
      </c>
      <c r="P79" s="18">
        <v>14</v>
      </c>
      <c r="Q79" s="17">
        <v>15</v>
      </c>
      <c r="R79" s="18">
        <v>16</v>
      </c>
    </row>
    <row r="80" spans="1:18" ht="24.75" customHeight="1">
      <c r="A80" s="18">
        <v>1</v>
      </c>
      <c r="B80" s="29" t="s">
        <v>26</v>
      </c>
      <c r="C80" s="36"/>
      <c r="D80" s="36"/>
      <c r="E80" s="36"/>
      <c r="F80" s="36"/>
      <c r="G80" s="19" t="str">
        <f>IF(AND(C80=0,E80=0),"",IFERROR(IF(OR(E80=0,E80=""),-C80,E80-C80),""))</f>
        <v/>
      </c>
      <c r="H80" s="19" t="str">
        <f>IF(AND(D80=0,F80=0),"",IFERROR(IF(OR(F80=0,F80=""),-D80,F80-D80),""))</f>
        <v/>
      </c>
      <c r="I80" s="37" t="str">
        <f>IFERROR(E80/C80,"")</f>
        <v/>
      </c>
      <c r="J80" s="37" t="str">
        <f>IFERROR(F80/D80,"")</f>
        <v/>
      </c>
      <c r="K80" s="139"/>
      <c r="L80" s="139"/>
      <c r="M80" s="139"/>
      <c r="N80" s="139"/>
      <c r="O80" s="19" t="str">
        <f>IF(AND(K80=0,M80=0),"",IFERROR(IF(OR(M80=0,M80=""),-K80,M80-K80),""))</f>
        <v/>
      </c>
      <c r="P80" s="19" t="str">
        <f>IF(AND(L80=0,N80=0),"",IFERROR(IF(OR(N80=0,N80=""),-L80,N80-L80),""))</f>
        <v/>
      </c>
      <c r="Q80" s="37" t="str">
        <f>IFERROR(M80/K80,"")</f>
        <v/>
      </c>
      <c r="R80" s="37" t="str">
        <f>IFERROR(N80/L80,"")</f>
        <v/>
      </c>
    </row>
    <row r="81" spans="1:18" ht="24.75" customHeight="1">
      <c r="A81" s="18">
        <v>2</v>
      </c>
      <c r="B81" s="29" t="s">
        <v>167</v>
      </c>
      <c r="C81" s="36"/>
      <c r="D81" s="36"/>
      <c r="E81" s="36"/>
      <c r="F81" s="36"/>
      <c r="G81" s="19" t="str">
        <f t="shared" ref="G81:G82" si="59">IF(AND(C81=0,E81=0),"",IFERROR(IF(OR(E81=0,E81=""),-C81,E81-C81),""))</f>
        <v/>
      </c>
      <c r="H81" s="19" t="str">
        <f t="shared" ref="H81:H82" si="60">IF(AND(D81=0,F81=0),"",IFERROR(IF(OR(F81=0,F81=""),-D81,F81-D81),""))</f>
        <v/>
      </c>
      <c r="I81" s="37" t="str">
        <f t="shared" ref="I81:I83" si="61">IFERROR(E81/C81,"")</f>
        <v/>
      </c>
      <c r="J81" s="37" t="str">
        <f t="shared" ref="J81:J83" si="62">IFERROR(F81/D81,"")</f>
        <v/>
      </c>
      <c r="K81" s="139"/>
      <c r="L81" s="139"/>
      <c r="M81" s="139"/>
      <c r="N81" s="139"/>
      <c r="O81" s="19" t="str">
        <f t="shared" ref="O81:O82" si="63">IF(AND(K81=0,M81=0),"",IFERROR(IF(OR(M81=0,M81=""),-K81,M81-K81),""))</f>
        <v/>
      </c>
      <c r="P81" s="19" t="str">
        <f t="shared" ref="P81:P82" si="64">IF(AND(L81=0,N81=0),"",IFERROR(IF(OR(N81=0,N81=""),-L81,N81-L81),""))</f>
        <v/>
      </c>
      <c r="Q81" s="37" t="str">
        <f t="shared" ref="Q81:Q83" si="65">IFERROR(M81/K81,"")</f>
        <v/>
      </c>
      <c r="R81" s="37" t="str">
        <f t="shared" ref="R81:R83" si="66">IFERROR(N81/L81,"")</f>
        <v/>
      </c>
    </row>
    <row r="82" spans="1:18" ht="24.75" customHeight="1">
      <c r="A82" s="18">
        <v>3</v>
      </c>
      <c r="B82" s="29" t="s">
        <v>27</v>
      </c>
      <c r="C82" s="36"/>
      <c r="D82" s="36"/>
      <c r="E82" s="36"/>
      <c r="F82" s="36"/>
      <c r="G82" s="19" t="str">
        <f t="shared" si="59"/>
        <v/>
      </c>
      <c r="H82" s="19" t="str">
        <f t="shared" si="60"/>
        <v/>
      </c>
      <c r="I82" s="37" t="str">
        <f t="shared" si="61"/>
        <v/>
      </c>
      <c r="J82" s="37" t="str">
        <f t="shared" si="62"/>
        <v/>
      </c>
      <c r="K82" s="139"/>
      <c r="L82" s="139"/>
      <c r="M82" s="139"/>
      <c r="N82" s="139"/>
      <c r="O82" s="19" t="str">
        <f t="shared" si="63"/>
        <v/>
      </c>
      <c r="P82" s="19" t="str">
        <f t="shared" si="64"/>
        <v/>
      </c>
      <c r="Q82" s="37" t="str">
        <f t="shared" si="65"/>
        <v/>
      </c>
      <c r="R82" s="37" t="str">
        <f t="shared" si="66"/>
        <v/>
      </c>
    </row>
    <row r="83" spans="1:18" ht="24.75" customHeight="1">
      <c r="A83" s="18">
        <v>4</v>
      </c>
      <c r="B83" s="29" t="s">
        <v>28</v>
      </c>
      <c r="C83" s="161"/>
      <c r="D83" s="161"/>
      <c r="E83" s="161"/>
      <c r="F83" s="161"/>
      <c r="G83" s="19" t="str">
        <f>IF(AND(C83=0,E83=0),"",IFERROR(IF(OR(E83=0,E83=""),-C83,E83-C83),""))</f>
        <v/>
      </c>
      <c r="H83" s="19" t="str">
        <f>IF(AND(D83=0,F83=0),"",IFERROR(IF(OR(F83=0,F83=""),-D83,F83-D83),""))</f>
        <v/>
      </c>
      <c r="I83" s="37" t="str">
        <f t="shared" si="61"/>
        <v/>
      </c>
      <c r="J83" s="37" t="str">
        <f t="shared" si="62"/>
        <v/>
      </c>
      <c r="K83" s="161"/>
      <c r="L83" s="161"/>
      <c r="M83" s="161"/>
      <c r="N83" s="161"/>
      <c r="O83" s="19" t="str">
        <f>IF(AND(K83=0,M83=0),"",IFERROR(IF(OR(M83=0,M83=""),-K83,M83-K83),""))</f>
        <v/>
      </c>
      <c r="P83" s="19" t="str">
        <f>IF(AND(L83=0,N83=0),"",IFERROR(IF(OR(N83=0,N83=""),-L83,N83-L83),""))</f>
        <v/>
      </c>
      <c r="Q83" s="37" t="str">
        <f t="shared" si="65"/>
        <v/>
      </c>
      <c r="R83" s="37" t="str">
        <f t="shared" si="66"/>
        <v/>
      </c>
    </row>
  </sheetData>
  <mergeCells count="136">
    <mergeCell ref="B67:B68"/>
    <mergeCell ref="A77:A78"/>
    <mergeCell ref="B77:B78"/>
    <mergeCell ref="C47:D47"/>
    <mergeCell ref="C76:D76"/>
    <mergeCell ref="R2:R3"/>
    <mergeCell ref="A1:Q3"/>
    <mergeCell ref="A12:R13"/>
    <mergeCell ref="A22:R23"/>
    <mergeCell ref="A32:R33"/>
    <mergeCell ref="A44:R45"/>
    <mergeCell ref="A54:R55"/>
    <mergeCell ref="A64:R65"/>
    <mergeCell ref="A74:R75"/>
    <mergeCell ref="B5:B6"/>
    <mergeCell ref="A5:A6"/>
    <mergeCell ref="A15:A16"/>
    <mergeCell ref="B15:B16"/>
    <mergeCell ref="A25:A26"/>
    <mergeCell ref="B25:B26"/>
    <mergeCell ref="A35:A36"/>
    <mergeCell ref="B35:B36"/>
    <mergeCell ref="E76:F76"/>
    <mergeCell ref="A47:A48"/>
    <mergeCell ref="B47:B48"/>
    <mergeCell ref="A57:A58"/>
    <mergeCell ref="K4:L4"/>
    <mergeCell ref="M4:N4"/>
    <mergeCell ref="G14:J14"/>
    <mergeCell ref="G24:J24"/>
    <mergeCell ref="C57:D57"/>
    <mergeCell ref="E57:F57"/>
    <mergeCell ref="G57:H57"/>
    <mergeCell ref="I57:J57"/>
    <mergeCell ref="G47:H47"/>
    <mergeCell ref="I47:J47"/>
    <mergeCell ref="C5:D5"/>
    <mergeCell ref="E5:F5"/>
    <mergeCell ref="C14:D14"/>
    <mergeCell ref="E14:F14"/>
    <mergeCell ref="E15:F15"/>
    <mergeCell ref="C25:D25"/>
    <mergeCell ref="E25:F25"/>
    <mergeCell ref="G25:H25"/>
    <mergeCell ref="B57:B58"/>
    <mergeCell ref="A67:A68"/>
    <mergeCell ref="M56:N56"/>
    <mergeCell ref="K66:L66"/>
    <mergeCell ref="M66:N66"/>
    <mergeCell ref="E35:F35"/>
    <mergeCell ref="G35:H35"/>
    <mergeCell ref="I35:J35"/>
    <mergeCell ref="I25:J25"/>
    <mergeCell ref="C24:D24"/>
    <mergeCell ref="C34:D34"/>
    <mergeCell ref="C46:D46"/>
    <mergeCell ref="C56:D56"/>
    <mergeCell ref="E24:F24"/>
    <mergeCell ref="E34:F34"/>
    <mergeCell ref="E46:F46"/>
    <mergeCell ref="E56:F56"/>
    <mergeCell ref="C35:D35"/>
    <mergeCell ref="K46:L46"/>
    <mergeCell ref="M46:N46"/>
    <mergeCell ref="C67:D67"/>
    <mergeCell ref="E67:F67"/>
    <mergeCell ref="G67:H67"/>
    <mergeCell ref="I67:J67"/>
    <mergeCell ref="E66:F66"/>
    <mergeCell ref="O76:R76"/>
    <mergeCell ref="O24:R24"/>
    <mergeCell ref="O14:R14"/>
    <mergeCell ref="M15:N15"/>
    <mergeCell ref="K35:L35"/>
    <mergeCell ref="O47:P47"/>
    <mergeCell ref="Q47:R47"/>
    <mergeCell ref="K47:L47"/>
    <mergeCell ref="M47:N47"/>
    <mergeCell ref="K25:L25"/>
    <mergeCell ref="M25:N25"/>
    <mergeCell ref="O25:P25"/>
    <mergeCell ref="Q25:R25"/>
    <mergeCell ref="O15:P15"/>
    <mergeCell ref="Q15:R15"/>
    <mergeCell ref="M35:N35"/>
    <mergeCell ref="K76:L76"/>
    <mergeCell ref="M76:N76"/>
    <mergeCell ref="K14:L14"/>
    <mergeCell ref="M14:N14"/>
    <mergeCell ref="K24:L24"/>
    <mergeCell ref="M24:N24"/>
    <mergeCell ref="M34:N34"/>
    <mergeCell ref="K34:L34"/>
    <mergeCell ref="O4:R4"/>
    <mergeCell ref="O56:R56"/>
    <mergeCell ref="G66:J66"/>
    <mergeCell ref="C77:D77"/>
    <mergeCell ref="E77:F77"/>
    <mergeCell ref="G77:H77"/>
    <mergeCell ref="I77:J77"/>
    <mergeCell ref="K77:L77"/>
    <mergeCell ref="O66:R66"/>
    <mergeCell ref="C4:F4"/>
    <mergeCell ref="G4:J4"/>
    <mergeCell ref="O46:R46"/>
    <mergeCell ref="G56:J56"/>
    <mergeCell ref="G34:J34"/>
    <mergeCell ref="O34:R34"/>
    <mergeCell ref="G46:J46"/>
    <mergeCell ref="G76:J76"/>
    <mergeCell ref="G15:H15"/>
    <mergeCell ref="I15:J15"/>
    <mergeCell ref="K15:L15"/>
    <mergeCell ref="M77:N77"/>
    <mergeCell ref="O77:P77"/>
    <mergeCell ref="Q77:R77"/>
    <mergeCell ref="C15:D15"/>
    <mergeCell ref="C66:D66"/>
    <mergeCell ref="O5:P5"/>
    <mergeCell ref="Q5:R5"/>
    <mergeCell ref="G5:H5"/>
    <mergeCell ref="I5:J5"/>
    <mergeCell ref="K5:L5"/>
    <mergeCell ref="M5:N5"/>
    <mergeCell ref="M67:N67"/>
    <mergeCell ref="O67:P67"/>
    <mergeCell ref="Q67:R67"/>
    <mergeCell ref="O35:P35"/>
    <mergeCell ref="Q35:R35"/>
    <mergeCell ref="K67:L67"/>
    <mergeCell ref="K57:L57"/>
    <mergeCell ref="M57:N57"/>
    <mergeCell ref="O57:P57"/>
    <mergeCell ref="Q57:R57"/>
    <mergeCell ref="E47:F47"/>
    <mergeCell ref="K56:L56"/>
  </mergeCells>
  <pageMargins left="0.7" right="0.7" top="0.75" bottom="0.75" header="0.3" footer="0.3"/>
  <pageSetup paperSize="9" scale="53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AB386C-4E1A-4422-8F46-F74D22DA76E3}">
  <sheetPr>
    <pageSetUpPr fitToPage="1"/>
  </sheetPr>
  <dimension ref="A1:S20"/>
  <sheetViews>
    <sheetView zoomScale="70" zoomScaleNormal="70" workbookViewId="0">
      <selection activeCell="G7" sqref="G7:H20"/>
    </sheetView>
  </sheetViews>
  <sheetFormatPr defaultRowHeight="15"/>
  <cols>
    <col min="1" max="1" width="3.7109375" style="64" customWidth="1"/>
    <col min="2" max="2" width="43.28515625" customWidth="1"/>
    <col min="3" max="10" width="15.7109375" customWidth="1"/>
    <col min="11" max="19" width="6.7109375" customWidth="1"/>
  </cols>
  <sheetData>
    <row r="1" spans="1:19">
      <c r="A1" s="170" t="s">
        <v>254</v>
      </c>
      <c r="B1" s="170"/>
      <c r="C1" s="170"/>
      <c r="D1" s="170"/>
      <c r="E1" s="170"/>
      <c r="F1" s="170"/>
      <c r="G1" s="170"/>
      <c r="H1" s="170"/>
      <c r="I1" s="170"/>
      <c r="J1" s="69" t="s">
        <v>14</v>
      </c>
      <c r="K1" s="6"/>
      <c r="L1" s="6"/>
      <c r="M1" s="6"/>
      <c r="N1" s="6"/>
      <c r="O1" s="6"/>
      <c r="P1" s="6"/>
      <c r="Q1" s="6"/>
      <c r="R1" s="6"/>
      <c r="S1" s="6"/>
    </row>
    <row r="2" spans="1:19">
      <c r="A2" s="170"/>
      <c r="B2" s="170"/>
      <c r="C2" s="170"/>
      <c r="D2" s="170"/>
      <c r="E2" s="170"/>
      <c r="F2" s="170"/>
      <c r="G2" s="170"/>
      <c r="H2" s="170"/>
      <c r="I2" s="170"/>
      <c r="J2" s="171" t="s">
        <v>325</v>
      </c>
      <c r="K2" s="6"/>
      <c r="L2" s="6"/>
      <c r="M2" s="6"/>
      <c r="N2" s="6"/>
      <c r="O2" s="6"/>
      <c r="P2" s="6"/>
      <c r="Q2" s="6"/>
      <c r="R2" s="6"/>
      <c r="S2" s="6"/>
    </row>
    <row r="3" spans="1:19">
      <c r="A3" s="169"/>
      <c r="B3" s="169"/>
      <c r="C3" s="169"/>
      <c r="D3" s="169"/>
      <c r="E3" s="169"/>
      <c r="F3" s="169"/>
      <c r="G3" s="169"/>
      <c r="H3" s="169"/>
      <c r="I3" s="169"/>
      <c r="J3" s="172"/>
    </row>
    <row r="4" spans="1:19" ht="50.1" customHeight="1">
      <c r="A4" s="18"/>
      <c r="B4" s="41" t="s">
        <v>0</v>
      </c>
      <c r="C4" s="41" t="str">
        <f>"Факт " &amp; J2 &amp; " 2024 г"</f>
        <v>Факт Сентябрь 2024 г</v>
      </c>
      <c r="D4" s="41" t="str">
        <f xml:space="preserve"> "Факт " &amp; J2 &amp; " 2025 г"</f>
        <v>Факт Сентябрь 2025 г</v>
      </c>
      <c r="E4" s="176" t="s">
        <v>317</v>
      </c>
      <c r="F4" s="177"/>
      <c r="G4" s="41" t="str">
        <f xml:space="preserve"> "Факт Январь - " &amp; J2 &amp; " 2024 г"</f>
        <v>Факт Январь - Сентябрь 2024 г</v>
      </c>
      <c r="H4" s="41" t="str">
        <f xml:space="preserve"> "Факт Январь - " &amp; J2 &amp; " 2025 г"</f>
        <v>Факт Январь - Сентябрь 2025 г</v>
      </c>
      <c r="I4" s="176" t="s">
        <v>317</v>
      </c>
      <c r="J4" s="177"/>
    </row>
    <row r="5" spans="1:19" ht="15" customHeight="1">
      <c r="A5" s="18"/>
      <c r="B5" s="41"/>
      <c r="C5" s="29"/>
      <c r="D5" s="29"/>
      <c r="E5" s="28" t="s">
        <v>3</v>
      </c>
      <c r="F5" s="12" t="s">
        <v>4</v>
      </c>
      <c r="G5" s="15"/>
      <c r="H5" s="15"/>
      <c r="I5" s="28" t="s">
        <v>3</v>
      </c>
      <c r="J5" s="12" t="s">
        <v>4</v>
      </c>
    </row>
    <row r="6" spans="1:19" ht="15" customHeight="1">
      <c r="A6" s="18" t="s">
        <v>1</v>
      </c>
      <c r="B6" s="12" t="s">
        <v>12</v>
      </c>
      <c r="C6" s="18">
        <v>1</v>
      </c>
      <c r="D6" s="18">
        <v>2</v>
      </c>
      <c r="E6" s="18">
        <v>3</v>
      </c>
      <c r="F6" s="18">
        <v>4</v>
      </c>
      <c r="G6" s="18">
        <v>5</v>
      </c>
      <c r="H6" s="18">
        <v>6</v>
      </c>
      <c r="I6" s="18">
        <v>7</v>
      </c>
      <c r="J6" s="18">
        <v>8</v>
      </c>
    </row>
    <row r="7" spans="1:19" ht="24.95" customHeight="1">
      <c r="A7" s="18">
        <v>1</v>
      </c>
      <c r="B7" s="29" t="s">
        <v>29</v>
      </c>
      <c r="C7" s="140">
        <v>236</v>
      </c>
      <c r="D7" s="140">
        <v>204</v>
      </c>
      <c r="E7" s="18">
        <f t="shared" ref="E7" si="0">IF(AND(C7=0,D7=0),"",IFERROR(IF(OR(D7=0,D7=""),-C7,D7-C7),""))</f>
        <v>-32</v>
      </c>
      <c r="F7" s="73">
        <f>IFERROR(D7/C7,"")</f>
        <v>0.86440677966101698</v>
      </c>
      <c r="G7" s="140">
        <v>1298</v>
      </c>
      <c r="H7" s="140">
        <v>1544</v>
      </c>
      <c r="I7" s="18">
        <f t="shared" ref="I7:I20" si="1">IF(AND(G7=0,H7=0),"",IFERROR(IF(OR(H7=0,H7=""),-G7,H7-G7),""))</f>
        <v>246</v>
      </c>
      <c r="J7" s="73">
        <f>IFERROR(H7/G7,"")</f>
        <v>1.189522342064715</v>
      </c>
    </row>
    <row r="8" spans="1:19" ht="24.95" customHeight="1">
      <c r="A8" s="18">
        <v>2</v>
      </c>
      <c r="B8" s="29" t="s">
        <v>15</v>
      </c>
      <c r="C8" s="140"/>
      <c r="D8" s="140"/>
      <c r="E8" s="18" t="str">
        <f t="shared" ref="E8:E12" si="2">IF(AND(C8=0,D8=0),"",IFERROR(IF(OR(D8=0,D8=""),-C8,D8-C8),""))</f>
        <v/>
      </c>
      <c r="F8" s="73" t="str">
        <f t="shared" ref="F8:F20" si="3">IFERROR(D8/C8,"")</f>
        <v/>
      </c>
      <c r="G8" s="140"/>
      <c r="H8" s="140"/>
      <c r="I8" s="18" t="str">
        <f t="shared" si="1"/>
        <v/>
      </c>
      <c r="J8" s="73" t="str">
        <f t="shared" ref="J8:J20" si="4">IFERROR(H8/G8,"")</f>
        <v/>
      </c>
    </row>
    <row r="9" spans="1:19" ht="24.95" customHeight="1">
      <c r="A9" s="18">
        <v>3</v>
      </c>
      <c r="B9" s="15" t="s">
        <v>16</v>
      </c>
      <c r="C9" s="140">
        <v>1</v>
      </c>
      <c r="D9" s="140">
        <v>1</v>
      </c>
      <c r="E9" s="18">
        <f t="shared" si="2"/>
        <v>0</v>
      </c>
      <c r="F9" s="73">
        <f t="shared" si="3"/>
        <v>1</v>
      </c>
      <c r="G9" s="140">
        <v>7</v>
      </c>
      <c r="H9" s="140">
        <v>16</v>
      </c>
      <c r="I9" s="18">
        <f t="shared" si="1"/>
        <v>9</v>
      </c>
      <c r="J9" s="73">
        <f t="shared" si="4"/>
        <v>2.2857142857142856</v>
      </c>
    </row>
    <row r="10" spans="1:19" ht="24.95" customHeight="1">
      <c r="A10" s="18">
        <v>4</v>
      </c>
      <c r="B10" s="15" t="s">
        <v>17</v>
      </c>
      <c r="C10" s="140">
        <v>28</v>
      </c>
      <c r="D10" s="140">
        <v>27</v>
      </c>
      <c r="E10" s="18">
        <f t="shared" si="2"/>
        <v>-1</v>
      </c>
      <c r="F10" s="73">
        <f t="shared" si="3"/>
        <v>0.9642857142857143</v>
      </c>
      <c r="G10" s="140">
        <v>182</v>
      </c>
      <c r="H10" s="140">
        <v>223</v>
      </c>
      <c r="I10" s="18">
        <f>IF(AND(G10=0,H10=0),"",IFERROR(IF(OR(H10=0,H10=""),-G10,H10-G10),""))</f>
        <v>41</v>
      </c>
      <c r="J10" s="73">
        <f>IFERROR(H10/G10,"")</f>
        <v>1.2252747252747254</v>
      </c>
    </row>
    <row r="11" spans="1:19" ht="24.95" customHeight="1">
      <c r="A11" s="18">
        <v>5</v>
      </c>
      <c r="B11" s="15" t="s">
        <v>18</v>
      </c>
      <c r="C11" s="140">
        <v>33</v>
      </c>
      <c r="D11" s="140">
        <v>73</v>
      </c>
      <c r="E11" s="18">
        <f t="shared" si="2"/>
        <v>40</v>
      </c>
      <c r="F11" s="73">
        <f t="shared" si="3"/>
        <v>2.2121212121212119</v>
      </c>
      <c r="G11" s="140">
        <v>235</v>
      </c>
      <c r="H11" s="140">
        <v>256</v>
      </c>
      <c r="I11" s="18">
        <f t="shared" si="1"/>
        <v>21</v>
      </c>
      <c r="J11" s="73">
        <f t="shared" si="4"/>
        <v>1.0893617021276596</v>
      </c>
    </row>
    <row r="12" spans="1:19" ht="24.95" customHeight="1">
      <c r="A12" s="18">
        <v>6</v>
      </c>
      <c r="B12" s="15" t="s">
        <v>151</v>
      </c>
      <c r="C12" s="140">
        <v>7</v>
      </c>
      <c r="D12" s="140">
        <v>14</v>
      </c>
      <c r="E12" s="18">
        <f t="shared" si="2"/>
        <v>7</v>
      </c>
      <c r="F12" s="73">
        <f t="shared" si="3"/>
        <v>2</v>
      </c>
      <c r="G12" s="140">
        <v>116</v>
      </c>
      <c r="H12" s="140">
        <v>155</v>
      </c>
      <c r="I12" s="18">
        <f t="shared" si="1"/>
        <v>39</v>
      </c>
      <c r="J12" s="73">
        <f t="shared" si="4"/>
        <v>1.3362068965517242</v>
      </c>
    </row>
    <row r="13" spans="1:19" ht="24.95" customHeight="1">
      <c r="A13" s="18">
        <v>7</v>
      </c>
      <c r="B13" s="15" t="s">
        <v>19</v>
      </c>
      <c r="C13" s="140">
        <v>66</v>
      </c>
      <c r="D13" s="140">
        <v>43</v>
      </c>
      <c r="E13" s="18">
        <f t="shared" ref="E13:E20" si="5">IF(AND(C13=0,D13=0),"",IFERROR(IF(OR(D13=0,D13=""),-C13,D13-C13),""))</f>
        <v>-23</v>
      </c>
      <c r="F13" s="73">
        <f t="shared" si="3"/>
        <v>0.65151515151515149</v>
      </c>
      <c r="G13" s="140">
        <v>243</v>
      </c>
      <c r="H13" s="140">
        <v>331</v>
      </c>
      <c r="I13" s="18">
        <f t="shared" si="1"/>
        <v>88</v>
      </c>
      <c r="J13" s="73">
        <f t="shared" si="4"/>
        <v>1.3621399176954732</v>
      </c>
    </row>
    <row r="14" spans="1:19" ht="24.95" customHeight="1">
      <c r="A14" s="18">
        <v>8</v>
      </c>
      <c r="B14" s="15" t="s">
        <v>20</v>
      </c>
      <c r="C14" s="140">
        <v>2</v>
      </c>
      <c r="D14" s="140"/>
      <c r="E14" s="18">
        <f t="shared" si="5"/>
        <v>-2</v>
      </c>
      <c r="F14" s="73">
        <f t="shared" si="3"/>
        <v>0</v>
      </c>
      <c r="G14" s="140">
        <v>9</v>
      </c>
      <c r="H14" s="140">
        <v>32</v>
      </c>
      <c r="I14" s="18">
        <f t="shared" si="1"/>
        <v>23</v>
      </c>
      <c r="J14" s="73">
        <f t="shared" si="4"/>
        <v>3.5555555555555554</v>
      </c>
    </row>
    <row r="15" spans="1:19" ht="24.95" customHeight="1">
      <c r="A15" s="18">
        <v>9</v>
      </c>
      <c r="B15" s="15" t="s">
        <v>152</v>
      </c>
      <c r="C15" s="140">
        <v>54</v>
      </c>
      <c r="D15" s="140">
        <v>24</v>
      </c>
      <c r="E15" s="18">
        <f t="shared" si="5"/>
        <v>-30</v>
      </c>
      <c r="F15" s="73">
        <f t="shared" si="3"/>
        <v>0.44444444444444442</v>
      </c>
      <c r="G15" s="140">
        <v>330</v>
      </c>
      <c r="H15" s="140">
        <v>277</v>
      </c>
      <c r="I15" s="18">
        <f t="shared" si="1"/>
        <v>-53</v>
      </c>
      <c r="J15" s="73">
        <f t="shared" si="4"/>
        <v>0.83939393939393936</v>
      </c>
    </row>
    <row r="16" spans="1:19" ht="24.95" customHeight="1">
      <c r="A16" s="18">
        <v>10</v>
      </c>
      <c r="B16" s="15" t="s">
        <v>153</v>
      </c>
      <c r="C16" s="140">
        <v>4</v>
      </c>
      <c r="D16" s="140">
        <v>8</v>
      </c>
      <c r="E16" s="18">
        <f t="shared" si="5"/>
        <v>4</v>
      </c>
      <c r="F16" s="73">
        <f t="shared" si="3"/>
        <v>2</v>
      </c>
      <c r="G16" s="140">
        <v>25</v>
      </c>
      <c r="H16" s="140">
        <v>51</v>
      </c>
      <c r="I16" s="18">
        <f t="shared" si="1"/>
        <v>26</v>
      </c>
      <c r="J16" s="73">
        <f t="shared" si="4"/>
        <v>2.04</v>
      </c>
    </row>
    <row r="17" spans="1:10" ht="24.95" customHeight="1">
      <c r="A17" s="18">
        <v>11</v>
      </c>
      <c r="B17" s="15" t="s">
        <v>21</v>
      </c>
      <c r="C17" s="140">
        <v>41</v>
      </c>
      <c r="D17" s="140">
        <v>14</v>
      </c>
      <c r="E17" s="18">
        <f t="shared" si="5"/>
        <v>-27</v>
      </c>
      <c r="F17" s="73">
        <f t="shared" si="3"/>
        <v>0.34146341463414637</v>
      </c>
      <c r="G17" s="140">
        <v>151</v>
      </c>
      <c r="H17" s="140">
        <v>203</v>
      </c>
      <c r="I17" s="18">
        <f t="shared" si="1"/>
        <v>52</v>
      </c>
      <c r="J17" s="73">
        <f t="shared" si="4"/>
        <v>1.3443708609271523</v>
      </c>
    </row>
    <row r="18" spans="1:10" ht="24.95" customHeight="1">
      <c r="A18" s="18">
        <v>12</v>
      </c>
      <c r="B18" s="29" t="s">
        <v>22</v>
      </c>
      <c r="C18" s="140">
        <v>170</v>
      </c>
      <c r="D18" s="140">
        <v>50</v>
      </c>
      <c r="E18" s="18">
        <f t="shared" si="5"/>
        <v>-120</v>
      </c>
      <c r="F18" s="73">
        <f t="shared" si="3"/>
        <v>0.29411764705882354</v>
      </c>
      <c r="G18" s="140">
        <v>1014</v>
      </c>
      <c r="H18" s="140">
        <v>1107</v>
      </c>
      <c r="I18" s="18">
        <f t="shared" si="1"/>
        <v>93</v>
      </c>
      <c r="J18" s="73">
        <f t="shared" si="4"/>
        <v>1.0917159763313609</v>
      </c>
    </row>
    <row r="19" spans="1:10" ht="24.95" customHeight="1">
      <c r="A19" s="18">
        <v>13</v>
      </c>
      <c r="B19" s="29" t="s">
        <v>23</v>
      </c>
      <c r="C19" s="140">
        <v>33</v>
      </c>
      <c r="D19" s="140">
        <v>49</v>
      </c>
      <c r="E19" s="18">
        <f t="shared" si="5"/>
        <v>16</v>
      </c>
      <c r="F19" s="73">
        <f t="shared" si="3"/>
        <v>1.4848484848484849</v>
      </c>
      <c r="G19" s="140">
        <v>176</v>
      </c>
      <c r="H19" s="140">
        <v>285</v>
      </c>
      <c r="I19" s="18">
        <f t="shared" si="1"/>
        <v>109</v>
      </c>
      <c r="J19" s="73">
        <f t="shared" si="4"/>
        <v>1.6193181818181819</v>
      </c>
    </row>
    <row r="20" spans="1:10" ht="24.95" customHeight="1">
      <c r="A20" s="18">
        <v>14</v>
      </c>
      <c r="B20" s="29" t="s">
        <v>24</v>
      </c>
      <c r="C20" s="140">
        <v>33</v>
      </c>
      <c r="D20" s="140">
        <v>105</v>
      </c>
      <c r="E20" s="18">
        <f t="shared" si="5"/>
        <v>72</v>
      </c>
      <c r="F20" s="73">
        <f t="shared" si="3"/>
        <v>3.1818181818181817</v>
      </c>
      <c r="G20" s="140">
        <v>108</v>
      </c>
      <c r="H20" s="140">
        <v>152</v>
      </c>
      <c r="I20" s="18">
        <f t="shared" si="1"/>
        <v>44</v>
      </c>
      <c r="J20" s="73">
        <f t="shared" si="4"/>
        <v>1.4074074074074074</v>
      </c>
    </row>
  </sheetData>
  <mergeCells count="4">
    <mergeCell ref="E4:F4"/>
    <mergeCell ref="I4:J4"/>
    <mergeCell ref="A1:I3"/>
    <mergeCell ref="J2:J3"/>
  </mergeCells>
  <pageMargins left="0.25" right="0.25" top="0.75" bottom="0.75" header="0.3" footer="0.3"/>
  <pageSetup paperSize="9" scale="82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AF3A34-E6FB-466C-A209-512C25322EEE}">
  <dimension ref="A1:K884"/>
  <sheetViews>
    <sheetView zoomScale="70" zoomScaleNormal="70" zoomScalePageLayoutView="70" workbookViewId="0">
      <selection activeCell="I4" sqref="I4:J4"/>
    </sheetView>
  </sheetViews>
  <sheetFormatPr defaultRowHeight="15"/>
  <cols>
    <col min="1" max="1" width="4.7109375" style="68" customWidth="1"/>
    <col min="2" max="2" width="31.5703125" style="68" customWidth="1"/>
    <col min="3" max="10" width="13.7109375" style="68" customWidth="1"/>
    <col min="11" max="68" width="9.7109375" style="68" customWidth="1"/>
    <col min="69" max="70" width="9.140625" style="68"/>
    <col min="71" max="72" width="10.7109375" style="68" customWidth="1"/>
    <col min="73" max="16384" width="9.140625" style="68"/>
  </cols>
  <sheetData>
    <row r="1" spans="1:11" ht="15" customHeight="1">
      <c r="A1" s="195" t="s">
        <v>255</v>
      </c>
      <c r="B1" s="195"/>
      <c r="C1" s="195"/>
      <c r="D1" s="195"/>
      <c r="E1" s="195"/>
      <c r="F1" s="195"/>
      <c r="G1" s="195"/>
      <c r="H1" s="195"/>
      <c r="I1" s="195"/>
      <c r="J1" s="93" t="s">
        <v>14</v>
      </c>
      <c r="K1" s="147"/>
    </row>
    <row r="2" spans="1:11" ht="15" customHeight="1">
      <c r="A2" s="195"/>
      <c r="B2" s="195"/>
      <c r="C2" s="195"/>
      <c r="D2" s="195"/>
      <c r="E2" s="195"/>
      <c r="F2" s="195"/>
      <c r="G2" s="195"/>
      <c r="H2" s="195"/>
      <c r="I2" s="195"/>
      <c r="J2" s="197" t="s">
        <v>325</v>
      </c>
      <c r="K2" s="148"/>
    </row>
    <row r="3" spans="1:11" ht="15" customHeight="1">
      <c r="A3" s="196"/>
      <c r="B3" s="196"/>
      <c r="C3" s="196"/>
      <c r="D3" s="196"/>
      <c r="E3" s="196"/>
      <c r="F3" s="196"/>
      <c r="G3" s="196"/>
      <c r="H3" s="196"/>
      <c r="I3" s="196"/>
      <c r="J3" s="197"/>
    </row>
    <row r="4" spans="1:11" ht="50.1" customHeight="1">
      <c r="A4" s="90"/>
      <c r="B4" s="87" t="s">
        <v>30</v>
      </c>
      <c r="C4" s="193" t="s">
        <v>143</v>
      </c>
      <c r="D4" s="194"/>
      <c r="E4" s="193" t="s">
        <v>317</v>
      </c>
      <c r="F4" s="194"/>
      <c r="G4" s="193" t="s">
        <v>143</v>
      </c>
      <c r="H4" s="194"/>
      <c r="I4" s="193" t="s">
        <v>317</v>
      </c>
      <c r="J4" s="194"/>
    </row>
    <row r="5" spans="1:11" ht="57.75" customHeight="1">
      <c r="A5" s="152"/>
      <c r="B5" s="152"/>
      <c r="C5" s="87" t="str">
        <f>"Факт " &amp;$J$2 &amp; "               2024 г"</f>
        <v>Факт Сентябрь               2024 г</v>
      </c>
      <c r="D5" s="87" t="str">
        <f xml:space="preserve"> "Факт " &amp;$J$2&amp; "               2025 г"</f>
        <v>Факт Сентябрь               2025 г</v>
      </c>
      <c r="E5" s="88" t="s">
        <v>3</v>
      </c>
      <c r="F5" s="89" t="s">
        <v>4</v>
      </c>
      <c r="G5" s="87" t="str">
        <f xml:space="preserve"> "Факт Январь -" &amp;$J$2&amp; " 2024 г"</f>
        <v>Факт Январь -Сентябрь 2024 г</v>
      </c>
      <c r="H5" s="87" t="str">
        <f xml:space="preserve"> "Факт Январь -" &amp;$J2&amp; " 2025 г"</f>
        <v>Факт Январь -Сентябрь 2025 г</v>
      </c>
      <c r="I5" s="88" t="s">
        <v>3</v>
      </c>
      <c r="J5" s="89" t="s">
        <v>4</v>
      </c>
    </row>
    <row r="6" spans="1:11" ht="20.25" customHeight="1">
      <c r="A6" s="90" t="s">
        <v>1</v>
      </c>
      <c r="B6" s="89" t="s">
        <v>12</v>
      </c>
      <c r="C6" s="89">
        <v>1</v>
      </c>
      <c r="D6" s="89">
        <v>2</v>
      </c>
      <c r="E6" s="89">
        <v>3</v>
      </c>
      <c r="F6" s="89">
        <v>4</v>
      </c>
      <c r="G6" s="89">
        <v>5</v>
      </c>
      <c r="H6" s="89">
        <v>6</v>
      </c>
      <c r="I6" s="89">
        <v>7</v>
      </c>
      <c r="J6" s="89">
        <v>8</v>
      </c>
    </row>
    <row r="7" spans="1:11" ht="23.1" customHeight="1">
      <c r="A7" s="79">
        <v>1</v>
      </c>
      <c r="B7" s="153" t="s">
        <v>269</v>
      </c>
      <c r="C7" s="103">
        <f t="shared" ref="C7:D7" si="0">C48+C89+C130+C171+C212+C253+C294</f>
        <v>0</v>
      </c>
      <c r="D7" s="103">
        <f t="shared" si="0"/>
        <v>0</v>
      </c>
      <c r="E7" s="90" t="str">
        <f t="shared" ref="E7" si="1">IF(AND(C7=0,D7=0),"",IFERROR(IF(OR(D7=0,D7=""),-C7,D7-C7),""))</f>
        <v/>
      </c>
      <c r="F7" s="141" t="str">
        <f>IFERROR(D7/C7,"")</f>
        <v/>
      </c>
      <c r="G7" s="103">
        <f t="shared" ref="G7:H7" si="2">G48+G89+G130+G171+G212+G253+G294</f>
        <v>0</v>
      </c>
      <c r="H7" s="103">
        <f t="shared" si="2"/>
        <v>0</v>
      </c>
      <c r="I7" s="90" t="str">
        <f t="shared" ref="I7" si="3">IF(AND(G7=0,H7=0),"",IFERROR(IF(OR(H7=0,H7=""),-G7,H7-G7),""))</f>
        <v/>
      </c>
      <c r="J7" s="141" t="str">
        <f>IFERROR(H7/G7,"")</f>
        <v/>
      </c>
    </row>
    <row r="8" spans="1:11" ht="23.1" customHeight="1">
      <c r="A8" s="79">
        <v>2</v>
      </c>
      <c r="B8" s="79" t="s">
        <v>32</v>
      </c>
      <c r="C8" s="103">
        <f t="shared" ref="C8:D21" si="4">C49+C90+C131+C172+C213+C254+C295</f>
        <v>103</v>
      </c>
      <c r="D8" s="103">
        <f t="shared" si="4"/>
        <v>140</v>
      </c>
      <c r="E8" s="90">
        <f t="shared" ref="E8" si="5">IF(AND(C8=0,D8=0),"",IFERROR(IF(OR(D8=0,D8=""),-C8,D8-C8),""))</f>
        <v>37</v>
      </c>
      <c r="F8" s="141">
        <f t="shared" ref="F8:F41" si="6">IFERROR(D8/C8,"")</f>
        <v>1.3592233009708738</v>
      </c>
      <c r="G8" s="103">
        <f t="shared" ref="G8:H8" si="7">G49+G90+G131+G172+G213+G254+G295</f>
        <v>103</v>
      </c>
      <c r="H8" s="103">
        <f t="shared" si="7"/>
        <v>140</v>
      </c>
      <c r="I8" s="90">
        <f t="shared" ref="I8:I27" si="8">IF(AND(G8=0,H8=0),"",IFERROR(IF(OR(H8=0,H8=""),-G8,H8-G8),""))</f>
        <v>37</v>
      </c>
      <c r="J8" s="141">
        <f t="shared" ref="J8:J41" si="9">IFERROR(H8/G8,"")</f>
        <v>1.3592233009708738</v>
      </c>
    </row>
    <row r="9" spans="1:11" ht="23.1" customHeight="1">
      <c r="A9" s="79">
        <v>3</v>
      </c>
      <c r="B9" s="79" t="s">
        <v>161</v>
      </c>
      <c r="C9" s="103">
        <f t="shared" si="4"/>
        <v>31</v>
      </c>
      <c r="D9" s="103">
        <f t="shared" si="4"/>
        <v>7</v>
      </c>
      <c r="E9" s="90">
        <f t="shared" ref="E9:E11" si="10">IF(AND(C9=0,D9=0),"",IFERROR(IF(OR(D9=0,D9=""),-C9,D9-C9),""))</f>
        <v>-24</v>
      </c>
      <c r="F9" s="141">
        <f t="shared" si="6"/>
        <v>0.22580645161290322</v>
      </c>
      <c r="G9" s="103">
        <f t="shared" ref="G9:H9" si="11">G50+G91+G132+G173+G214+G255+G296</f>
        <v>31</v>
      </c>
      <c r="H9" s="103">
        <f t="shared" si="11"/>
        <v>7</v>
      </c>
      <c r="I9" s="90">
        <f t="shared" si="8"/>
        <v>-24</v>
      </c>
      <c r="J9" s="141">
        <f t="shared" si="9"/>
        <v>0.22580645161290322</v>
      </c>
    </row>
    <row r="10" spans="1:11" ht="23.1" customHeight="1">
      <c r="A10" s="79">
        <v>4</v>
      </c>
      <c r="B10" s="79" t="s">
        <v>162</v>
      </c>
      <c r="C10" s="103">
        <f t="shared" si="4"/>
        <v>46</v>
      </c>
      <c r="D10" s="103">
        <f t="shared" si="4"/>
        <v>34</v>
      </c>
      <c r="E10" s="90">
        <f t="shared" si="10"/>
        <v>-12</v>
      </c>
      <c r="F10" s="141">
        <f t="shared" si="6"/>
        <v>0.73913043478260865</v>
      </c>
      <c r="G10" s="103">
        <f t="shared" ref="G10:H10" si="12">G51+G92+G133+G174+G215+G256+G297</f>
        <v>46</v>
      </c>
      <c r="H10" s="103">
        <f t="shared" si="12"/>
        <v>34</v>
      </c>
      <c r="I10" s="90">
        <f t="shared" si="8"/>
        <v>-12</v>
      </c>
      <c r="J10" s="141">
        <f t="shared" si="9"/>
        <v>0.73913043478260865</v>
      </c>
    </row>
    <row r="11" spans="1:11" ht="23.1" customHeight="1">
      <c r="A11" s="79">
        <v>5</v>
      </c>
      <c r="B11" s="79" t="s">
        <v>163</v>
      </c>
      <c r="C11" s="103">
        <f t="shared" ref="C11:D11" si="13">C52+C93+C134+C175+C216+C257+C298</f>
        <v>0</v>
      </c>
      <c r="D11" s="103">
        <f t="shared" si="13"/>
        <v>0</v>
      </c>
      <c r="E11" s="90" t="str">
        <f t="shared" si="10"/>
        <v/>
      </c>
      <c r="F11" s="141" t="str">
        <f t="shared" si="6"/>
        <v/>
      </c>
      <c r="G11" s="103">
        <f t="shared" ref="G11:H11" si="14">G52+G93+G134+G175+G216+G257+G298</f>
        <v>0</v>
      </c>
      <c r="H11" s="103">
        <f t="shared" si="14"/>
        <v>0</v>
      </c>
      <c r="I11" s="90" t="str">
        <f t="shared" si="8"/>
        <v/>
      </c>
      <c r="J11" s="141" t="str">
        <f t="shared" si="9"/>
        <v/>
      </c>
    </row>
    <row r="12" spans="1:11" ht="23.1" customHeight="1">
      <c r="A12" s="79">
        <v>6</v>
      </c>
      <c r="B12" s="154" t="s">
        <v>164</v>
      </c>
      <c r="C12" s="103">
        <f t="shared" ref="C12:D12" si="15">C53+C94+C135+C176+C217+C258+C299</f>
        <v>75</v>
      </c>
      <c r="D12" s="103">
        <f t="shared" si="15"/>
        <v>56</v>
      </c>
      <c r="E12" s="90">
        <f t="shared" ref="E12:E16" si="16">IF(AND(C12=0,D12=0),"",IFERROR(IF(OR(D12=0,D12=""),-C12,D12-C12),""))</f>
        <v>-19</v>
      </c>
      <c r="F12" s="141">
        <f t="shared" si="6"/>
        <v>0.7466666666666667</v>
      </c>
      <c r="G12" s="103">
        <f t="shared" ref="G12:H12" si="17">G53+G94+G135+G176+G217+G258+G299</f>
        <v>75</v>
      </c>
      <c r="H12" s="103">
        <f t="shared" si="17"/>
        <v>56</v>
      </c>
      <c r="I12" s="90">
        <f t="shared" si="8"/>
        <v>-19</v>
      </c>
      <c r="J12" s="141">
        <f t="shared" si="9"/>
        <v>0.7466666666666667</v>
      </c>
    </row>
    <row r="13" spans="1:11" ht="23.1" customHeight="1">
      <c r="A13" s="79">
        <v>7</v>
      </c>
      <c r="B13" s="79" t="s">
        <v>33</v>
      </c>
      <c r="C13" s="103">
        <f t="shared" ref="C13:D13" si="18">C54+C95+C136+C177+C218+C259+C300</f>
        <v>0</v>
      </c>
      <c r="D13" s="103">
        <f t="shared" si="18"/>
        <v>359</v>
      </c>
      <c r="E13" s="90">
        <f t="shared" si="16"/>
        <v>359</v>
      </c>
      <c r="F13" s="141" t="str">
        <f t="shared" si="6"/>
        <v/>
      </c>
      <c r="G13" s="103">
        <f t="shared" ref="G13:H13" si="19">G54+G95+G136+G177+G218+G259+G300</f>
        <v>0</v>
      </c>
      <c r="H13" s="103">
        <f t="shared" si="19"/>
        <v>359</v>
      </c>
      <c r="I13" s="90">
        <f t="shared" si="8"/>
        <v>359</v>
      </c>
      <c r="J13" s="141" t="str">
        <f t="shared" si="9"/>
        <v/>
      </c>
    </row>
    <row r="14" spans="1:11" ht="23.1" customHeight="1">
      <c r="A14" s="79">
        <v>8</v>
      </c>
      <c r="B14" s="79" t="s">
        <v>140</v>
      </c>
      <c r="C14" s="103">
        <f t="shared" ref="C14:D14" si="20">C55+C96+C137+C178+C219+C260+C301</f>
        <v>54</v>
      </c>
      <c r="D14" s="103">
        <f t="shared" si="20"/>
        <v>68</v>
      </c>
      <c r="E14" s="90">
        <f t="shared" si="16"/>
        <v>14</v>
      </c>
      <c r="F14" s="141">
        <f t="shared" si="6"/>
        <v>1.2592592592592593</v>
      </c>
      <c r="G14" s="103">
        <f t="shared" ref="G14:H14" si="21">G55+G96+G137+G178+G219+G260+G301</f>
        <v>26</v>
      </c>
      <c r="H14" s="103">
        <f t="shared" si="21"/>
        <v>22</v>
      </c>
      <c r="I14" s="90">
        <f t="shared" si="8"/>
        <v>-4</v>
      </c>
      <c r="J14" s="141">
        <f t="shared" si="9"/>
        <v>0.84615384615384615</v>
      </c>
    </row>
    <row r="15" spans="1:11" ht="23.1" customHeight="1">
      <c r="A15" s="79">
        <v>9</v>
      </c>
      <c r="B15" s="79" t="s">
        <v>37</v>
      </c>
      <c r="C15" s="103">
        <f t="shared" ref="C15:D15" si="22">C56+C97+C138+C179+C220+C261+C302</f>
        <v>35</v>
      </c>
      <c r="D15" s="103">
        <f t="shared" si="22"/>
        <v>38</v>
      </c>
      <c r="E15" s="90">
        <f t="shared" si="16"/>
        <v>3</v>
      </c>
      <c r="F15" s="141">
        <f t="shared" si="6"/>
        <v>1.0857142857142856</v>
      </c>
      <c r="G15" s="103">
        <f t="shared" ref="G15:H15" si="23">G56+G97+G138+G179+G220+G261+G302</f>
        <v>15</v>
      </c>
      <c r="H15" s="103">
        <f t="shared" si="23"/>
        <v>7</v>
      </c>
      <c r="I15" s="90">
        <f t="shared" si="8"/>
        <v>-8</v>
      </c>
      <c r="J15" s="141">
        <f t="shared" si="9"/>
        <v>0.46666666666666667</v>
      </c>
    </row>
    <row r="16" spans="1:11" ht="23.1" customHeight="1">
      <c r="A16" s="79">
        <v>10</v>
      </c>
      <c r="B16" s="79" t="s">
        <v>38</v>
      </c>
      <c r="C16" s="103">
        <f t="shared" ref="C16:D16" si="24">C57+C98+C139+C180+C221+C262+C303</f>
        <v>11</v>
      </c>
      <c r="D16" s="103">
        <f t="shared" si="24"/>
        <v>13</v>
      </c>
      <c r="E16" s="90">
        <f t="shared" si="16"/>
        <v>2</v>
      </c>
      <c r="F16" s="141">
        <f t="shared" si="6"/>
        <v>1.1818181818181819</v>
      </c>
      <c r="G16" s="103">
        <f t="shared" ref="G16:H16" si="25">G57+G98+G139+G180+G221+G262+G303</f>
        <v>3</v>
      </c>
      <c r="H16" s="103">
        <f t="shared" si="25"/>
        <v>3</v>
      </c>
      <c r="I16" s="90">
        <f t="shared" si="8"/>
        <v>0</v>
      </c>
      <c r="J16" s="141">
        <f t="shared" si="9"/>
        <v>1</v>
      </c>
    </row>
    <row r="17" spans="1:10" ht="23.1" customHeight="1">
      <c r="A17" s="79">
        <v>11</v>
      </c>
      <c r="B17" s="79" t="s">
        <v>141</v>
      </c>
      <c r="C17" s="103">
        <f t="shared" ref="C17:D17" si="26">C58+C99+C140+C181+C222+C263+C304</f>
        <v>0</v>
      </c>
      <c r="D17" s="103">
        <f t="shared" si="26"/>
        <v>0</v>
      </c>
      <c r="E17" s="90" t="str">
        <f t="shared" ref="E17:E36" si="27">IF(AND(C17=0,D17=0),"",IFERROR(IF(OR(D17=0,D17=""),-C17,D17-C17),""))</f>
        <v/>
      </c>
      <c r="F17" s="141" t="str">
        <f t="shared" si="6"/>
        <v/>
      </c>
      <c r="G17" s="103">
        <f t="shared" ref="G17:H17" si="28">G58+G99+G140+G181+G222+G263+G304</f>
        <v>0</v>
      </c>
      <c r="H17" s="103">
        <f t="shared" si="28"/>
        <v>0</v>
      </c>
      <c r="I17" s="90" t="str">
        <f t="shared" si="8"/>
        <v/>
      </c>
      <c r="J17" s="141" t="str">
        <f t="shared" si="9"/>
        <v/>
      </c>
    </row>
    <row r="18" spans="1:10" ht="23.1" customHeight="1">
      <c r="A18" s="79">
        <v>12</v>
      </c>
      <c r="B18" s="79" t="s">
        <v>39</v>
      </c>
      <c r="C18" s="103">
        <f t="shared" ref="C18:D18" si="29">C59+C100+C141+C182+C223+C264+C305</f>
        <v>2</v>
      </c>
      <c r="D18" s="103">
        <f t="shared" si="29"/>
        <v>5</v>
      </c>
      <c r="E18" s="90">
        <f t="shared" si="27"/>
        <v>3</v>
      </c>
      <c r="F18" s="141">
        <f t="shared" si="6"/>
        <v>2.5</v>
      </c>
      <c r="G18" s="103">
        <f t="shared" ref="G18:H18" si="30">G59+G100+G141+G182+G223+G264+G305</f>
        <v>2</v>
      </c>
      <c r="H18" s="103">
        <f t="shared" si="30"/>
        <v>5</v>
      </c>
      <c r="I18" s="90">
        <f t="shared" si="8"/>
        <v>3</v>
      </c>
      <c r="J18" s="141">
        <f t="shared" si="9"/>
        <v>2.5</v>
      </c>
    </row>
    <row r="19" spans="1:10" ht="23.1" customHeight="1">
      <c r="A19" s="79">
        <v>13</v>
      </c>
      <c r="B19" s="79" t="s">
        <v>141</v>
      </c>
      <c r="C19" s="103">
        <f t="shared" ref="C19:D19" si="31">C60+C101+C142+C183+C224+C265+C306</f>
        <v>0</v>
      </c>
      <c r="D19" s="103">
        <f t="shared" si="31"/>
        <v>0</v>
      </c>
      <c r="E19" s="90" t="str">
        <f t="shared" si="27"/>
        <v/>
      </c>
      <c r="F19" s="141" t="str">
        <f t="shared" si="6"/>
        <v/>
      </c>
      <c r="G19" s="103">
        <f t="shared" ref="G19:H19" si="32">G60+G101+G142+G183+G224+G265+G306</f>
        <v>0</v>
      </c>
      <c r="H19" s="103">
        <f t="shared" si="32"/>
        <v>0</v>
      </c>
      <c r="I19" s="90" t="str">
        <f t="shared" si="8"/>
        <v/>
      </c>
      <c r="J19" s="141" t="str">
        <f t="shared" si="9"/>
        <v/>
      </c>
    </row>
    <row r="20" spans="1:10" ht="23.1" customHeight="1">
      <c r="A20" s="79">
        <v>14</v>
      </c>
      <c r="B20" s="79" t="s">
        <v>40</v>
      </c>
      <c r="C20" s="103">
        <f t="shared" si="4"/>
        <v>3</v>
      </c>
      <c r="D20" s="103">
        <f t="shared" si="4"/>
        <v>6</v>
      </c>
      <c r="E20" s="90">
        <f t="shared" si="27"/>
        <v>3</v>
      </c>
      <c r="F20" s="141">
        <f t="shared" si="6"/>
        <v>2</v>
      </c>
      <c r="G20" s="103">
        <f t="shared" ref="G20:H20" si="33">G61+G102+G143+G184+G225+G266+G307</f>
        <v>3</v>
      </c>
      <c r="H20" s="103">
        <f t="shared" si="33"/>
        <v>6</v>
      </c>
      <c r="I20" s="90">
        <f t="shared" si="8"/>
        <v>3</v>
      </c>
      <c r="J20" s="141">
        <f t="shared" si="9"/>
        <v>2</v>
      </c>
    </row>
    <row r="21" spans="1:10" ht="23.1" customHeight="1">
      <c r="A21" s="79">
        <v>15</v>
      </c>
      <c r="B21" s="79" t="s">
        <v>141</v>
      </c>
      <c r="C21" s="103">
        <f t="shared" si="4"/>
        <v>0</v>
      </c>
      <c r="D21" s="103">
        <f t="shared" si="4"/>
        <v>0</v>
      </c>
      <c r="E21" s="90" t="str">
        <f t="shared" si="27"/>
        <v/>
      </c>
      <c r="F21" s="141" t="str">
        <f t="shared" si="6"/>
        <v/>
      </c>
      <c r="G21" s="103">
        <f t="shared" ref="G21:H21" si="34">G62+G103+G144+G185+G226+G267+G308</f>
        <v>0</v>
      </c>
      <c r="H21" s="103">
        <f t="shared" si="34"/>
        <v>0</v>
      </c>
      <c r="I21" s="90" t="str">
        <f t="shared" si="8"/>
        <v/>
      </c>
      <c r="J21" s="141" t="str">
        <f t="shared" si="9"/>
        <v/>
      </c>
    </row>
    <row r="22" spans="1:10" ht="23.1" customHeight="1">
      <c r="A22" s="79">
        <v>16</v>
      </c>
      <c r="B22" s="79" t="s">
        <v>142</v>
      </c>
      <c r="C22" s="103">
        <f t="shared" ref="C22:D22" si="35">C63+C104+C145+C186+C227+C268+C309</f>
        <v>1</v>
      </c>
      <c r="D22" s="103">
        <f t="shared" si="35"/>
        <v>2</v>
      </c>
      <c r="E22" s="90">
        <f t="shared" si="27"/>
        <v>1</v>
      </c>
      <c r="F22" s="141">
        <f t="shared" si="6"/>
        <v>2</v>
      </c>
      <c r="G22" s="103">
        <f t="shared" ref="G22:H22" si="36">G63+G104+G145+G186+G227+G268+G309</f>
        <v>1</v>
      </c>
      <c r="H22" s="103">
        <f t="shared" si="36"/>
        <v>2</v>
      </c>
      <c r="I22" s="90">
        <f t="shared" si="8"/>
        <v>1</v>
      </c>
      <c r="J22" s="141">
        <f t="shared" si="9"/>
        <v>2</v>
      </c>
    </row>
    <row r="23" spans="1:10" ht="23.1" customHeight="1">
      <c r="A23" s="79">
        <v>17</v>
      </c>
      <c r="B23" s="153" t="s">
        <v>141</v>
      </c>
      <c r="C23" s="103">
        <f t="shared" ref="C23:D23" si="37">C64+C105+C146+C187+C228+C269+C310</f>
        <v>0</v>
      </c>
      <c r="D23" s="103">
        <f t="shared" si="37"/>
        <v>0</v>
      </c>
      <c r="E23" s="90" t="str">
        <f t="shared" si="27"/>
        <v/>
      </c>
      <c r="F23" s="141" t="str">
        <f t="shared" si="6"/>
        <v/>
      </c>
      <c r="G23" s="103">
        <f t="shared" ref="G23:H23" si="38">G64+G105+G146+G187+G228+G269+G310</f>
        <v>0</v>
      </c>
      <c r="H23" s="103">
        <f t="shared" si="38"/>
        <v>0</v>
      </c>
      <c r="I23" s="90" t="str">
        <f t="shared" si="8"/>
        <v/>
      </c>
      <c r="J23" s="141" t="str">
        <f t="shared" si="9"/>
        <v/>
      </c>
    </row>
    <row r="24" spans="1:10" ht="23.1" customHeight="1">
      <c r="A24" s="79">
        <v>18</v>
      </c>
      <c r="B24" s="153" t="s">
        <v>42</v>
      </c>
      <c r="C24" s="103">
        <f t="shared" ref="C24:D24" si="39">C65+C106+C147+C188+C229+C270+C311</f>
        <v>2</v>
      </c>
      <c r="D24" s="103">
        <f t="shared" si="39"/>
        <v>4</v>
      </c>
      <c r="E24" s="90">
        <f t="shared" si="27"/>
        <v>2</v>
      </c>
      <c r="F24" s="141">
        <f t="shared" si="6"/>
        <v>2</v>
      </c>
      <c r="G24" s="103">
        <f t="shared" ref="G24:H24" si="40">G65+G106+G147+G188+G229+G270+G311</f>
        <v>2</v>
      </c>
      <c r="H24" s="103">
        <f t="shared" si="40"/>
        <v>4</v>
      </c>
      <c r="I24" s="90">
        <f t="shared" si="8"/>
        <v>2</v>
      </c>
      <c r="J24" s="141">
        <f t="shared" si="9"/>
        <v>2</v>
      </c>
    </row>
    <row r="25" spans="1:10" ht="23.1" customHeight="1">
      <c r="A25" s="79">
        <v>19</v>
      </c>
      <c r="B25" s="153" t="s">
        <v>141</v>
      </c>
      <c r="C25" s="103">
        <f t="shared" ref="C25:D25" si="41">C66+C107+C148+C189+C230+C271+C312</f>
        <v>0</v>
      </c>
      <c r="D25" s="103">
        <f t="shared" si="41"/>
        <v>0</v>
      </c>
      <c r="E25" s="90" t="str">
        <f t="shared" si="27"/>
        <v/>
      </c>
      <c r="F25" s="141" t="str">
        <f t="shared" si="6"/>
        <v/>
      </c>
      <c r="G25" s="103">
        <f t="shared" ref="G25:H25" si="42">G66+G107+G148+G189+G230+G271+G312</f>
        <v>0</v>
      </c>
      <c r="H25" s="103">
        <f t="shared" si="42"/>
        <v>0</v>
      </c>
      <c r="I25" s="90" t="str">
        <f t="shared" si="8"/>
        <v/>
      </c>
      <c r="J25" s="141" t="str">
        <f t="shared" si="9"/>
        <v/>
      </c>
    </row>
    <row r="26" spans="1:10" ht="23.1" customHeight="1">
      <c r="A26" s="79">
        <v>20</v>
      </c>
      <c r="B26" s="79" t="s">
        <v>292</v>
      </c>
      <c r="C26" s="103">
        <f t="shared" ref="C26:D26" si="43">C67+C108+C149+C190+C231+C272+C313</f>
        <v>0</v>
      </c>
      <c r="D26" s="103">
        <f t="shared" si="43"/>
        <v>0</v>
      </c>
      <c r="E26" s="90" t="str">
        <f t="shared" si="27"/>
        <v/>
      </c>
      <c r="F26" s="141" t="str">
        <f t="shared" si="6"/>
        <v/>
      </c>
      <c r="G26" s="103">
        <f t="shared" ref="G26:H26" si="44">G67+G108+G149+G190+G231+G272+G313</f>
        <v>0</v>
      </c>
      <c r="H26" s="103">
        <f t="shared" si="44"/>
        <v>0</v>
      </c>
      <c r="I26" s="90" t="str">
        <f t="shared" si="8"/>
        <v/>
      </c>
      <c r="J26" s="141" t="str">
        <f t="shared" si="9"/>
        <v/>
      </c>
    </row>
    <row r="27" spans="1:10" ht="23.1" customHeight="1">
      <c r="A27" s="79">
        <v>21</v>
      </c>
      <c r="B27" s="79" t="s">
        <v>38</v>
      </c>
      <c r="C27" s="103">
        <f t="shared" ref="C27:D27" si="45">C68+C109+C150+C191+C232+C273+C314</f>
        <v>0</v>
      </c>
      <c r="D27" s="103">
        <f t="shared" si="45"/>
        <v>0</v>
      </c>
      <c r="E27" s="90" t="str">
        <f t="shared" si="27"/>
        <v/>
      </c>
      <c r="F27" s="141" t="str">
        <f t="shared" si="6"/>
        <v/>
      </c>
      <c r="G27" s="103">
        <f t="shared" ref="G27:H27" si="46">G68+G109+G150+G191+G232+G273+G314</f>
        <v>0</v>
      </c>
      <c r="H27" s="103">
        <f t="shared" si="46"/>
        <v>0</v>
      </c>
      <c r="I27" s="90" t="str">
        <f t="shared" si="8"/>
        <v/>
      </c>
      <c r="J27" s="141" t="str">
        <f t="shared" si="9"/>
        <v/>
      </c>
    </row>
    <row r="28" spans="1:10" ht="23.1" customHeight="1">
      <c r="A28" s="79">
        <v>22</v>
      </c>
      <c r="B28" s="79" t="s">
        <v>39</v>
      </c>
      <c r="C28" s="103">
        <f t="shared" ref="C28:D28" si="47">C69+C110+C151+C192+C233+C274+C315</f>
        <v>0</v>
      </c>
      <c r="D28" s="103">
        <f t="shared" si="47"/>
        <v>0</v>
      </c>
      <c r="E28" s="90" t="str">
        <f t="shared" si="27"/>
        <v/>
      </c>
      <c r="F28" s="141" t="str">
        <f t="shared" si="6"/>
        <v/>
      </c>
      <c r="G28" s="103">
        <f t="shared" ref="G28:H28" si="48">G69+G110+G151+G192+G233+G274+G315</f>
        <v>0</v>
      </c>
      <c r="H28" s="103">
        <f t="shared" si="48"/>
        <v>0</v>
      </c>
      <c r="I28" s="90" t="str">
        <f t="shared" ref="I28:I41" si="49">IF(AND(G28=0,H28=0),"",IFERROR(IF(OR(H28=0,H28=""),-G28,H28-G28),""))</f>
        <v/>
      </c>
      <c r="J28" s="141" t="str">
        <f t="shared" si="9"/>
        <v/>
      </c>
    </row>
    <row r="29" spans="1:10" ht="23.1" customHeight="1">
      <c r="A29" s="79">
        <v>23</v>
      </c>
      <c r="B29" s="79" t="s">
        <v>40</v>
      </c>
      <c r="C29" s="103">
        <f t="shared" ref="C29:D29" si="50">C70+C111+C152+C193+C234+C275+C316</f>
        <v>0</v>
      </c>
      <c r="D29" s="103">
        <f t="shared" si="50"/>
        <v>0</v>
      </c>
      <c r="E29" s="90" t="str">
        <f t="shared" si="27"/>
        <v/>
      </c>
      <c r="F29" s="141" t="str">
        <f t="shared" si="6"/>
        <v/>
      </c>
      <c r="G29" s="103">
        <f t="shared" ref="G29:H29" si="51">G70+G111+G152+G193+G234+G275+G316</f>
        <v>0</v>
      </c>
      <c r="H29" s="103">
        <f t="shared" si="51"/>
        <v>0</v>
      </c>
      <c r="I29" s="90" t="str">
        <f>IF(AND(G29=0,H29=0),"",IFERROR(IF(OR(H29=0,H29=""),-G29,H29-G29),""))</f>
        <v/>
      </c>
      <c r="J29" s="141" t="str">
        <f t="shared" si="9"/>
        <v/>
      </c>
    </row>
    <row r="30" spans="1:10" ht="23.1" customHeight="1">
      <c r="A30" s="79">
        <v>24</v>
      </c>
      <c r="B30" s="79" t="s">
        <v>142</v>
      </c>
      <c r="C30" s="103">
        <f t="shared" ref="C30:D30" si="52">C71+C112+C153+C194+C235+C276+C317</f>
        <v>0</v>
      </c>
      <c r="D30" s="103">
        <f t="shared" si="52"/>
        <v>0</v>
      </c>
      <c r="E30" s="90" t="str">
        <f t="shared" si="27"/>
        <v/>
      </c>
      <c r="F30" s="141" t="str">
        <f t="shared" si="6"/>
        <v/>
      </c>
      <c r="G30" s="103">
        <f t="shared" ref="G30:H32" si="53">G71+G112+G153+G194+G235+G276+G317</f>
        <v>0</v>
      </c>
      <c r="H30" s="103">
        <f t="shared" si="53"/>
        <v>0</v>
      </c>
      <c r="I30" s="90" t="str">
        <f t="shared" si="49"/>
        <v/>
      </c>
      <c r="J30" s="141" t="str">
        <f t="shared" si="9"/>
        <v/>
      </c>
    </row>
    <row r="31" spans="1:10" ht="23.1" customHeight="1">
      <c r="A31" s="79">
        <v>25</v>
      </c>
      <c r="B31" s="79" t="s">
        <v>42</v>
      </c>
      <c r="C31" s="103">
        <f t="shared" ref="C31" si="54">C72+C113+C154+C195+C236+C277+C318</f>
        <v>0</v>
      </c>
      <c r="D31" s="103">
        <f t="shared" ref="D31" si="55">D72+D113+D154+D195+D236+D277+D318</f>
        <v>0</v>
      </c>
      <c r="E31" s="90" t="str">
        <f t="shared" si="27"/>
        <v/>
      </c>
      <c r="F31" s="141" t="str">
        <f t="shared" si="6"/>
        <v/>
      </c>
      <c r="G31" s="103">
        <f t="shared" si="53"/>
        <v>0</v>
      </c>
      <c r="H31" s="103">
        <f t="shared" si="53"/>
        <v>0</v>
      </c>
      <c r="I31" s="90" t="str">
        <f t="shared" si="49"/>
        <v/>
      </c>
      <c r="J31" s="141" t="str">
        <f t="shared" si="9"/>
        <v/>
      </c>
    </row>
    <row r="32" spans="1:10" ht="23.1" customHeight="1">
      <c r="A32" s="79">
        <v>26</v>
      </c>
      <c r="B32" s="79" t="s">
        <v>43</v>
      </c>
      <c r="C32" s="103">
        <f t="shared" ref="C32" si="56">C73+C114+C155+C196+C237+C278+C319</f>
        <v>0</v>
      </c>
      <c r="D32" s="103">
        <f t="shared" ref="D32" si="57">D73+D114+D155+D196+D237+D278+D319</f>
        <v>0</v>
      </c>
      <c r="E32" s="90" t="str">
        <f t="shared" si="27"/>
        <v/>
      </c>
      <c r="F32" s="141" t="str">
        <f t="shared" si="6"/>
        <v/>
      </c>
      <c r="G32" s="103">
        <f t="shared" si="53"/>
        <v>0</v>
      </c>
      <c r="H32" s="103">
        <f t="shared" si="53"/>
        <v>0</v>
      </c>
      <c r="I32" s="90" t="str">
        <f t="shared" si="49"/>
        <v/>
      </c>
      <c r="J32" s="141" t="str">
        <f t="shared" si="9"/>
        <v/>
      </c>
    </row>
    <row r="33" spans="1:10" ht="23.1" customHeight="1">
      <c r="A33" s="79">
        <v>27</v>
      </c>
      <c r="B33" s="153" t="s">
        <v>165</v>
      </c>
      <c r="C33" s="103">
        <f t="shared" ref="C33:D33" si="58">C74+C115+C156+C197+C238+C279+C320</f>
        <v>0</v>
      </c>
      <c r="D33" s="103">
        <f t="shared" si="58"/>
        <v>0</v>
      </c>
      <c r="E33" s="90" t="str">
        <f t="shared" si="27"/>
        <v/>
      </c>
      <c r="F33" s="141" t="str">
        <f t="shared" si="6"/>
        <v/>
      </c>
      <c r="G33" s="103">
        <f t="shared" ref="G33:H33" si="59">G74+G115+G156+G197+G238+G279+G320</f>
        <v>0</v>
      </c>
      <c r="H33" s="103">
        <f t="shared" si="59"/>
        <v>0</v>
      </c>
      <c r="I33" s="90" t="str">
        <f t="shared" si="49"/>
        <v/>
      </c>
      <c r="J33" s="141" t="str">
        <f t="shared" si="9"/>
        <v/>
      </c>
    </row>
    <row r="34" spans="1:10" ht="23.1" customHeight="1">
      <c r="A34" s="79">
        <v>28</v>
      </c>
      <c r="B34" s="79" t="s">
        <v>37</v>
      </c>
      <c r="C34" s="103">
        <f t="shared" ref="C34:D34" si="60">C75+C116+C157+C198+C239+C280+C321</f>
        <v>140</v>
      </c>
      <c r="D34" s="103">
        <f t="shared" si="60"/>
        <v>174</v>
      </c>
      <c r="E34" s="90">
        <f t="shared" si="27"/>
        <v>34</v>
      </c>
      <c r="F34" s="141">
        <f t="shared" si="6"/>
        <v>1.2428571428571429</v>
      </c>
      <c r="G34" s="103">
        <f t="shared" ref="G34:H34" si="61">G75+G116+G157+G198+G239+G280+G321</f>
        <v>140</v>
      </c>
      <c r="H34" s="103">
        <f t="shared" si="61"/>
        <v>174</v>
      </c>
      <c r="I34" s="90">
        <f t="shared" si="49"/>
        <v>34</v>
      </c>
      <c r="J34" s="141">
        <f t="shared" si="9"/>
        <v>1.2428571428571429</v>
      </c>
    </row>
    <row r="35" spans="1:10" ht="23.1" customHeight="1">
      <c r="A35" s="79">
        <v>29</v>
      </c>
      <c r="B35" s="79" t="s">
        <v>38</v>
      </c>
      <c r="C35" s="103">
        <f t="shared" ref="C35:D35" si="62">C76+C117+C158+C199+C240+C281+C322</f>
        <v>25</v>
      </c>
      <c r="D35" s="103">
        <f t="shared" si="62"/>
        <v>34</v>
      </c>
      <c r="E35" s="90">
        <f t="shared" si="27"/>
        <v>9</v>
      </c>
      <c r="F35" s="141">
        <f t="shared" si="6"/>
        <v>1.36</v>
      </c>
      <c r="G35" s="103">
        <f t="shared" ref="G35:H35" si="63">G76+G117+G158+G199+G240+G281+G322</f>
        <v>25</v>
      </c>
      <c r="H35" s="103">
        <f t="shared" si="63"/>
        <v>34</v>
      </c>
      <c r="I35" s="90">
        <f t="shared" si="49"/>
        <v>9</v>
      </c>
      <c r="J35" s="141">
        <f t="shared" si="9"/>
        <v>1.36</v>
      </c>
    </row>
    <row r="36" spans="1:10" ht="23.1" customHeight="1">
      <c r="A36" s="79">
        <v>30</v>
      </c>
      <c r="B36" s="79" t="s">
        <v>40</v>
      </c>
      <c r="C36" s="103">
        <f t="shared" ref="C36:D36" si="64">C77+C118+C159+C200+C241+C282+C323</f>
        <v>12</v>
      </c>
      <c r="D36" s="103">
        <f t="shared" si="64"/>
        <v>15</v>
      </c>
      <c r="E36" s="90">
        <f t="shared" si="27"/>
        <v>3</v>
      </c>
      <c r="F36" s="141">
        <f t="shared" si="6"/>
        <v>1.25</v>
      </c>
      <c r="G36" s="103">
        <f t="shared" ref="G36:H36" si="65">G77+G118+G159+G200+G241+G282+G323</f>
        <v>12</v>
      </c>
      <c r="H36" s="103">
        <f t="shared" si="65"/>
        <v>14</v>
      </c>
      <c r="I36" s="90">
        <f t="shared" si="49"/>
        <v>2</v>
      </c>
      <c r="J36" s="141">
        <f t="shared" si="9"/>
        <v>1.1666666666666667</v>
      </c>
    </row>
    <row r="37" spans="1:10" ht="23.1" customHeight="1">
      <c r="A37" s="79">
        <v>31</v>
      </c>
      <c r="B37" s="79" t="s">
        <v>41</v>
      </c>
      <c r="C37" s="103">
        <f t="shared" ref="C37:D37" si="66">C78+C119+C160+C201+C242+C283+C324</f>
        <v>8</v>
      </c>
      <c r="D37" s="103">
        <f t="shared" si="66"/>
        <v>11</v>
      </c>
      <c r="E37" s="90">
        <f t="shared" ref="E37:E41" si="67">IF(AND(C37=0,D37=0),"",IFERROR(IF(OR(D37=0,D37=""),-C37,D37-C37),""))</f>
        <v>3</v>
      </c>
      <c r="F37" s="141">
        <f t="shared" si="6"/>
        <v>1.375</v>
      </c>
      <c r="G37" s="103">
        <f t="shared" ref="G37:H37" si="68">G78+G119+G160+G201+G242+G283+G324</f>
        <v>8</v>
      </c>
      <c r="H37" s="103">
        <f t="shared" si="68"/>
        <v>11</v>
      </c>
      <c r="I37" s="90">
        <f t="shared" si="49"/>
        <v>3</v>
      </c>
      <c r="J37" s="141">
        <f t="shared" si="9"/>
        <v>1.375</v>
      </c>
    </row>
    <row r="38" spans="1:10" ht="23.1" customHeight="1">
      <c r="A38" s="79">
        <v>32</v>
      </c>
      <c r="B38" s="79" t="s">
        <v>39</v>
      </c>
      <c r="C38" s="103">
        <f t="shared" ref="C38:D38" si="69">C79+C120+C161+C202+C243+C284+C325</f>
        <v>3</v>
      </c>
      <c r="D38" s="103">
        <f t="shared" si="69"/>
        <v>3</v>
      </c>
      <c r="E38" s="90">
        <f t="shared" si="67"/>
        <v>0</v>
      </c>
      <c r="F38" s="141">
        <f t="shared" si="6"/>
        <v>1</v>
      </c>
      <c r="G38" s="103">
        <f t="shared" ref="G38:H38" si="70">G79+G120+G161+G202+G243+G284+G325</f>
        <v>3</v>
      </c>
      <c r="H38" s="103">
        <f t="shared" si="70"/>
        <v>3</v>
      </c>
      <c r="I38" s="90">
        <f t="shared" si="49"/>
        <v>0</v>
      </c>
      <c r="J38" s="141">
        <f t="shared" si="9"/>
        <v>1</v>
      </c>
    </row>
    <row r="39" spans="1:10" ht="23.1" customHeight="1">
      <c r="A39" s="79">
        <v>33</v>
      </c>
      <c r="B39" s="79" t="s">
        <v>44</v>
      </c>
      <c r="C39" s="103">
        <f t="shared" ref="C39:D39" si="71">C80+C121+C162+C203+C244+C285+C326</f>
        <v>3289444.3000000007</v>
      </c>
      <c r="D39" s="103">
        <f t="shared" si="71"/>
        <v>2588789.9</v>
      </c>
      <c r="E39" s="90">
        <f t="shared" si="67"/>
        <v>-700654.40000000084</v>
      </c>
      <c r="F39" s="141">
        <f t="shared" si="6"/>
        <v>0.78699915970609358</v>
      </c>
      <c r="G39" s="103">
        <f t="shared" ref="G39:H39" si="72">G80+G121+G162+G203+G244+G285+G326</f>
        <v>3289444.3000000007</v>
      </c>
      <c r="H39" s="103">
        <f t="shared" si="72"/>
        <v>6453169.4000000004</v>
      </c>
      <c r="I39" s="90">
        <f t="shared" si="49"/>
        <v>3163725.0999999996</v>
      </c>
      <c r="J39" s="141">
        <f t="shared" si="9"/>
        <v>1.9617810217975111</v>
      </c>
    </row>
    <row r="40" spans="1:10" ht="23.1" customHeight="1">
      <c r="A40" s="79">
        <v>34</v>
      </c>
      <c r="B40" s="79" t="s">
        <v>45</v>
      </c>
      <c r="C40" s="103">
        <f t="shared" ref="C40:D40" si="73">C81+C122+C163+C204+C245+C286+C327</f>
        <v>3257537.3000000003</v>
      </c>
      <c r="D40" s="103">
        <f t="shared" si="73"/>
        <v>2128473.7000000002</v>
      </c>
      <c r="E40" s="90">
        <f t="shared" si="67"/>
        <v>-1129063.6000000001</v>
      </c>
      <c r="F40" s="141">
        <f t="shared" si="6"/>
        <v>0.65339964027426489</v>
      </c>
      <c r="G40" s="103">
        <f t="shared" ref="G40:H40" si="74">G81+G122+G163+G204+G245+G286+G327</f>
        <v>3257537.3000000003</v>
      </c>
      <c r="H40" s="103">
        <f t="shared" si="74"/>
        <v>2167690.9</v>
      </c>
      <c r="I40" s="90">
        <f t="shared" si="49"/>
        <v>-1089846.4000000004</v>
      </c>
      <c r="J40" s="141">
        <f t="shared" si="9"/>
        <v>0.66543855077269565</v>
      </c>
    </row>
    <row r="41" spans="1:10" ht="23.1" customHeight="1">
      <c r="A41" s="79">
        <v>35</v>
      </c>
      <c r="B41" s="79" t="s">
        <v>46</v>
      </c>
      <c r="C41" s="103">
        <f t="shared" ref="C41:D41" si="75">C82+C123+C164+C205+C246+C287+C328</f>
        <v>0</v>
      </c>
      <c r="D41" s="103">
        <f t="shared" si="75"/>
        <v>0</v>
      </c>
      <c r="E41" s="90" t="str">
        <f t="shared" si="67"/>
        <v/>
      </c>
      <c r="F41" s="141" t="str">
        <f t="shared" si="6"/>
        <v/>
      </c>
      <c r="G41" s="103">
        <f t="shared" ref="G41:H41" si="76">G82+G123+G164+G205+G246+G287+G328</f>
        <v>0</v>
      </c>
      <c r="H41" s="103">
        <f t="shared" si="76"/>
        <v>0</v>
      </c>
      <c r="I41" s="90" t="str">
        <f t="shared" si="49"/>
        <v/>
      </c>
      <c r="J41" s="141" t="str">
        <f t="shared" si="9"/>
        <v/>
      </c>
    </row>
    <row r="42" spans="1:10" ht="23.1" customHeight="1"/>
    <row r="43" spans="1:10" ht="15" customHeight="1">
      <c r="A43" s="170" t="s">
        <v>242</v>
      </c>
      <c r="B43" s="170"/>
      <c r="C43" s="170"/>
      <c r="D43" s="170"/>
      <c r="E43" s="170"/>
      <c r="F43" s="170"/>
      <c r="G43" s="170"/>
      <c r="H43" s="170"/>
      <c r="I43" s="170"/>
      <c r="J43" s="170"/>
    </row>
    <row r="44" spans="1:10" ht="15" customHeight="1">
      <c r="A44" s="169"/>
      <c r="B44" s="169"/>
      <c r="C44" s="169"/>
      <c r="D44" s="169"/>
      <c r="E44" s="169"/>
      <c r="F44" s="169"/>
      <c r="G44" s="169"/>
      <c r="H44" s="169"/>
      <c r="I44" s="169"/>
      <c r="J44" s="169"/>
    </row>
    <row r="45" spans="1:10" ht="50.1" customHeight="1">
      <c r="A45" s="90"/>
      <c r="B45" s="87" t="s">
        <v>30</v>
      </c>
      <c r="C45" s="87" t="str">
        <f>"Факт " &amp;$J$2 &amp; "               2024 г"</f>
        <v>Факт Сентябрь               2024 г</v>
      </c>
      <c r="D45" s="87" t="str">
        <f xml:space="preserve"> "Факт " &amp;$J$2&amp; "               2025 г"</f>
        <v>Факт Сентябрь               2025 г</v>
      </c>
      <c r="E45" s="193" t="s">
        <v>317</v>
      </c>
      <c r="F45" s="194"/>
      <c r="G45" s="87" t="str">
        <f xml:space="preserve"> "Факт Январь -" &amp;$J$2&amp; " 2024 г"</f>
        <v>Факт Январь -Сентябрь 2024 г</v>
      </c>
      <c r="H45" s="87" t="str">
        <f xml:space="preserve"> "Факт Январь -" &amp;$J$2&amp; " 2025 г"</f>
        <v>Факт Январь -Сентябрь 2025 г</v>
      </c>
      <c r="I45" s="193" t="s">
        <v>317</v>
      </c>
      <c r="J45" s="194"/>
    </row>
    <row r="46" spans="1:10" ht="57.75" customHeight="1">
      <c r="A46" s="152"/>
      <c r="B46" s="152"/>
      <c r="C46" s="155"/>
      <c r="D46" s="155"/>
      <c r="E46" s="88" t="s">
        <v>3</v>
      </c>
      <c r="F46" s="89" t="s">
        <v>4</v>
      </c>
      <c r="G46" s="152"/>
      <c r="H46" s="152"/>
      <c r="I46" s="88" t="s">
        <v>3</v>
      </c>
      <c r="J46" s="89" t="s">
        <v>4</v>
      </c>
    </row>
    <row r="47" spans="1:10" ht="20.25" customHeight="1">
      <c r="A47" s="90" t="s">
        <v>1</v>
      </c>
      <c r="B47" s="89" t="s">
        <v>12</v>
      </c>
      <c r="C47" s="89">
        <v>1</v>
      </c>
      <c r="D47" s="89">
        <v>2</v>
      </c>
      <c r="E47" s="89">
        <v>3</v>
      </c>
      <c r="F47" s="89">
        <v>4</v>
      </c>
      <c r="G47" s="89">
        <v>5</v>
      </c>
      <c r="H47" s="89">
        <v>6</v>
      </c>
      <c r="I47" s="89">
        <v>7</v>
      </c>
      <c r="J47" s="89">
        <v>8</v>
      </c>
    </row>
    <row r="48" spans="1:10" ht="23.1" customHeight="1">
      <c r="A48" s="79">
        <v>1</v>
      </c>
      <c r="B48" s="153" t="s">
        <v>269</v>
      </c>
      <c r="C48" s="151"/>
      <c r="D48" s="151"/>
      <c r="E48" s="90" t="str">
        <f t="shared" ref="E48:E82" si="77">IF(AND(C48=0,D48=0),"",IFERROR(IF(OR(D48=0,D48=""),-C48,D48-C48),""))</f>
        <v/>
      </c>
      <c r="F48" s="150" t="str">
        <f t="shared" ref="F48:F82" si="78">IF(AND(D48=0,C48=0),"",IFERROR(IF(C48=0, D48, D48/C48),""))</f>
        <v/>
      </c>
      <c r="G48" s="151"/>
      <c r="H48" s="151"/>
      <c r="I48" s="90" t="str">
        <f t="shared" ref="I48:I82" si="79">IF(AND(G48=0,H48=0),"",IFERROR(IF(OR(H48=0,H48=""),-G48,H48-G48),""))</f>
        <v/>
      </c>
      <c r="J48" s="150" t="str">
        <f t="shared" ref="J48:J82" si="80">IF(AND(H48=0,G48=0),"",IFERROR(IF(G48=0, H48, H48/G48),""))</f>
        <v/>
      </c>
    </row>
    <row r="49" spans="1:10" ht="23.1" customHeight="1">
      <c r="A49" s="79">
        <v>2</v>
      </c>
      <c r="B49" s="79" t="s">
        <v>32</v>
      </c>
      <c r="C49" s="151">
        <v>11</v>
      </c>
      <c r="D49" s="151">
        <v>10</v>
      </c>
      <c r="E49" s="90">
        <f t="shared" si="77"/>
        <v>-1</v>
      </c>
      <c r="F49" s="150">
        <f t="shared" si="78"/>
        <v>0.90909090909090906</v>
      </c>
      <c r="G49" s="151">
        <v>11</v>
      </c>
      <c r="H49" s="151">
        <v>10</v>
      </c>
      <c r="I49" s="90">
        <f t="shared" si="79"/>
        <v>-1</v>
      </c>
      <c r="J49" s="150">
        <f t="shared" si="80"/>
        <v>0.90909090909090906</v>
      </c>
    </row>
    <row r="50" spans="1:10" ht="23.1" customHeight="1">
      <c r="A50" s="79">
        <v>3</v>
      </c>
      <c r="B50" s="79" t="s">
        <v>161</v>
      </c>
      <c r="C50" s="151">
        <v>1</v>
      </c>
      <c r="D50" s="151">
        <v>0</v>
      </c>
      <c r="E50" s="90">
        <f t="shared" si="77"/>
        <v>-1</v>
      </c>
      <c r="F50" s="150">
        <f t="shared" si="78"/>
        <v>0</v>
      </c>
      <c r="G50" s="151">
        <v>1</v>
      </c>
      <c r="H50" s="151">
        <v>0</v>
      </c>
      <c r="I50" s="90">
        <f t="shared" si="79"/>
        <v>-1</v>
      </c>
      <c r="J50" s="150">
        <f t="shared" si="80"/>
        <v>0</v>
      </c>
    </row>
    <row r="51" spans="1:10" ht="23.1" customHeight="1">
      <c r="A51" s="79">
        <v>4</v>
      </c>
      <c r="B51" s="79" t="s">
        <v>162</v>
      </c>
      <c r="C51" s="151">
        <v>1</v>
      </c>
      <c r="D51" s="151">
        <v>4</v>
      </c>
      <c r="E51" s="90">
        <f t="shared" si="77"/>
        <v>3</v>
      </c>
      <c r="F51" s="150">
        <f t="shared" si="78"/>
        <v>4</v>
      </c>
      <c r="G51" s="151">
        <v>1</v>
      </c>
      <c r="H51" s="151">
        <v>4</v>
      </c>
      <c r="I51" s="90">
        <f t="shared" si="79"/>
        <v>3</v>
      </c>
      <c r="J51" s="150">
        <f t="shared" si="80"/>
        <v>4</v>
      </c>
    </row>
    <row r="52" spans="1:10" ht="23.1" customHeight="1">
      <c r="A52" s="79">
        <v>5</v>
      </c>
      <c r="B52" s="79" t="s">
        <v>163</v>
      </c>
      <c r="C52" s="151"/>
      <c r="D52" s="151"/>
      <c r="E52" s="90" t="str">
        <f t="shared" si="77"/>
        <v/>
      </c>
      <c r="F52" s="150" t="str">
        <f t="shared" si="78"/>
        <v/>
      </c>
      <c r="G52" s="151"/>
      <c r="H52" s="151"/>
      <c r="I52" s="90" t="str">
        <f t="shared" si="79"/>
        <v/>
      </c>
      <c r="J52" s="150" t="str">
        <f t="shared" si="80"/>
        <v/>
      </c>
    </row>
    <row r="53" spans="1:10" ht="23.1" customHeight="1">
      <c r="A53" s="79">
        <v>6</v>
      </c>
      <c r="B53" s="154" t="s">
        <v>164</v>
      </c>
      <c r="C53" s="151">
        <v>13</v>
      </c>
      <c r="D53" s="151">
        <v>3</v>
      </c>
      <c r="E53" s="90">
        <f t="shared" si="77"/>
        <v>-10</v>
      </c>
      <c r="F53" s="150">
        <f t="shared" si="78"/>
        <v>0.23076923076923078</v>
      </c>
      <c r="G53" s="151">
        <v>13</v>
      </c>
      <c r="H53" s="151">
        <v>3</v>
      </c>
      <c r="I53" s="90">
        <f t="shared" si="79"/>
        <v>-10</v>
      </c>
      <c r="J53" s="150">
        <f t="shared" si="80"/>
        <v>0.23076923076923078</v>
      </c>
    </row>
    <row r="54" spans="1:10" ht="23.1" customHeight="1">
      <c r="A54" s="79">
        <v>7</v>
      </c>
      <c r="B54" s="79" t="s">
        <v>33</v>
      </c>
      <c r="C54" s="151">
        <v>0</v>
      </c>
      <c r="D54" s="151">
        <v>23</v>
      </c>
      <c r="E54" s="90">
        <f t="shared" si="77"/>
        <v>23</v>
      </c>
      <c r="F54" s="150">
        <f t="shared" si="78"/>
        <v>23</v>
      </c>
      <c r="G54" s="151">
        <v>0</v>
      </c>
      <c r="H54" s="151">
        <v>23</v>
      </c>
      <c r="I54" s="90">
        <f t="shared" si="79"/>
        <v>23</v>
      </c>
      <c r="J54" s="150">
        <f t="shared" si="80"/>
        <v>23</v>
      </c>
    </row>
    <row r="55" spans="1:10" ht="23.1" customHeight="1">
      <c r="A55" s="79">
        <v>8</v>
      </c>
      <c r="B55" s="79" t="s">
        <v>140</v>
      </c>
      <c r="C55" s="151">
        <v>3</v>
      </c>
      <c r="D55" s="151">
        <v>6</v>
      </c>
      <c r="E55" s="90">
        <f t="shared" si="77"/>
        <v>3</v>
      </c>
      <c r="F55" s="150">
        <f t="shared" si="78"/>
        <v>2</v>
      </c>
      <c r="G55" s="140">
        <v>1</v>
      </c>
      <c r="H55" s="140">
        <v>3</v>
      </c>
      <c r="I55" s="90">
        <f t="shared" si="79"/>
        <v>2</v>
      </c>
      <c r="J55" s="150">
        <f t="shared" si="80"/>
        <v>3</v>
      </c>
    </row>
    <row r="56" spans="1:10" ht="23.1" customHeight="1">
      <c r="A56" s="79">
        <v>9</v>
      </c>
      <c r="B56" s="79" t="s">
        <v>37</v>
      </c>
      <c r="C56" s="151">
        <v>3</v>
      </c>
      <c r="D56" s="151">
        <v>2</v>
      </c>
      <c r="E56" s="90">
        <f t="shared" si="77"/>
        <v>-1</v>
      </c>
      <c r="F56" s="150">
        <f t="shared" si="78"/>
        <v>0.66666666666666663</v>
      </c>
      <c r="G56" s="140">
        <v>1</v>
      </c>
      <c r="H56" s="140">
        <v>0</v>
      </c>
      <c r="I56" s="90">
        <f t="shared" si="79"/>
        <v>-1</v>
      </c>
      <c r="J56" s="150">
        <f t="shared" si="80"/>
        <v>0</v>
      </c>
    </row>
    <row r="57" spans="1:10" ht="23.1" customHeight="1">
      <c r="A57" s="79">
        <v>10</v>
      </c>
      <c r="B57" s="79" t="s">
        <v>38</v>
      </c>
      <c r="C57" s="151">
        <v>0</v>
      </c>
      <c r="D57" s="151">
        <v>0</v>
      </c>
      <c r="E57" s="90" t="str">
        <f t="shared" si="77"/>
        <v/>
      </c>
      <c r="F57" s="150" t="str">
        <f t="shared" si="78"/>
        <v/>
      </c>
      <c r="G57" s="140">
        <v>0</v>
      </c>
      <c r="H57" s="140">
        <v>0</v>
      </c>
      <c r="I57" s="90" t="str">
        <f t="shared" si="79"/>
        <v/>
      </c>
      <c r="J57" s="150" t="str">
        <f t="shared" si="80"/>
        <v/>
      </c>
    </row>
    <row r="58" spans="1:10" ht="23.1" customHeight="1">
      <c r="A58" s="79">
        <v>11</v>
      </c>
      <c r="B58" s="79" t="s">
        <v>141</v>
      </c>
      <c r="C58" s="151"/>
      <c r="D58" s="151"/>
      <c r="E58" s="90" t="str">
        <f t="shared" si="77"/>
        <v/>
      </c>
      <c r="F58" s="150" t="str">
        <f t="shared" si="78"/>
        <v/>
      </c>
      <c r="G58" s="140"/>
      <c r="H58" s="140"/>
      <c r="I58" s="90" t="str">
        <f t="shared" si="79"/>
        <v/>
      </c>
      <c r="J58" s="150" t="str">
        <f t="shared" si="80"/>
        <v/>
      </c>
    </row>
    <row r="59" spans="1:10" ht="23.1" customHeight="1">
      <c r="A59" s="79">
        <v>12</v>
      </c>
      <c r="B59" s="79" t="s">
        <v>39</v>
      </c>
      <c r="C59" s="151">
        <v>0</v>
      </c>
      <c r="D59" s="151">
        <v>1</v>
      </c>
      <c r="E59" s="90">
        <f t="shared" si="77"/>
        <v>1</v>
      </c>
      <c r="F59" s="150">
        <f t="shared" si="78"/>
        <v>1</v>
      </c>
      <c r="G59" s="140">
        <v>0</v>
      </c>
      <c r="H59" s="140">
        <v>1</v>
      </c>
      <c r="I59" s="90">
        <f t="shared" si="79"/>
        <v>1</v>
      </c>
      <c r="J59" s="150">
        <f t="shared" si="80"/>
        <v>1</v>
      </c>
    </row>
    <row r="60" spans="1:10" ht="23.1" customHeight="1">
      <c r="A60" s="79">
        <v>13</v>
      </c>
      <c r="B60" s="79" t="s">
        <v>141</v>
      </c>
      <c r="C60" s="151"/>
      <c r="D60" s="151"/>
      <c r="E60" s="90" t="str">
        <f t="shared" si="77"/>
        <v/>
      </c>
      <c r="F60" s="150" t="str">
        <f t="shared" si="78"/>
        <v/>
      </c>
      <c r="G60" s="140"/>
      <c r="H60" s="140"/>
      <c r="I60" s="90" t="str">
        <f t="shared" si="79"/>
        <v/>
      </c>
      <c r="J60" s="150" t="str">
        <f t="shared" si="80"/>
        <v/>
      </c>
    </row>
    <row r="61" spans="1:10" ht="23.1" customHeight="1">
      <c r="A61" s="79">
        <v>14</v>
      </c>
      <c r="B61" s="79" t="s">
        <v>40</v>
      </c>
      <c r="C61" s="151">
        <v>0</v>
      </c>
      <c r="D61" s="151">
        <v>0</v>
      </c>
      <c r="E61" s="90" t="str">
        <f t="shared" si="77"/>
        <v/>
      </c>
      <c r="F61" s="150" t="str">
        <f t="shared" si="78"/>
        <v/>
      </c>
      <c r="G61" s="140">
        <v>0</v>
      </c>
      <c r="H61" s="140">
        <v>0</v>
      </c>
      <c r="I61" s="90" t="str">
        <f t="shared" si="79"/>
        <v/>
      </c>
      <c r="J61" s="150" t="str">
        <f t="shared" si="80"/>
        <v/>
      </c>
    </row>
    <row r="62" spans="1:10" ht="23.1" customHeight="1">
      <c r="A62" s="79">
        <v>15</v>
      </c>
      <c r="B62" s="79" t="s">
        <v>141</v>
      </c>
      <c r="C62" s="151"/>
      <c r="D62" s="151"/>
      <c r="E62" s="90" t="str">
        <f t="shared" si="77"/>
        <v/>
      </c>
      <c r="F62" s="150" t="str">
        <f t="shared" si="78"/>
        <v/>
      </c>
      <c r="G62" s="140"/>
      <c r="H62" s="140"/>
      <c r="I62" s="90" t="str">
        <f t="shared" si="79"/>
        <v/>
      </c>
      <c r="J62" s="150" t="str">
        <f t="shared" si="80"/>
        <v/>
      </c>
    </row>
    <row r="63" spans="1:10" ht="23.1" customHeight="1">
      <c r="A63" s="79">
        <v>16</v>
      </c>
      <c r="B63" s="79" t="s">
        <v>142</v>
      </c>
      <c r="C63" s="151">
        <v>0</v>
      </c>
      <c r="D63" s="151">
        <v>0</v>
      </c>
      <c r="E63" s="90" t="str">
        <f t="shared" si="77"/>
        <v/>
      </c>
      <c r="F63" s="150" t="str">
        <f t="shared" si="78"/>
        <v/>
      </c>
      <c r="G63" s="140">
        <v>0</v>
      </c>
      <c r="H63" s="140">
        <v>0</v>
      </c>
      <c r="I63" s="90" t="str">
        <f t="shared" si="79"/>
        <v/>
      </c>
      <c r="J63" s="150" t="str">
        <f t="shared" si="80"/>
        <v/>
      </c>
    </row>
    <row r="64" spans="1:10" ht="23.1" customHeight="1">
      <c r="A64" s="79">
        <v>17</v>
      </c>
      <c r="B64" s="153" t="s">
        <v>141</v>
      </c>
      <c r="C64" s="151"/>
      <c r="D64" s="151"/>
      <c r="E64" s="90" t="str">
        <f t="shared" si="77"/>
        <v/>
      </c>
      <c r="F64" s="150" t="str">
        <f t="shared" si="78"/>
        <v/>
      </c>
      <c r="G64" s="140"/>
      <c r="H64" s="140"/>
      <c r="I64" s="90" t="str">
        <f t="shared" si="79"/>
        <v/>
      </c>
      <c r="J64" s="150" t="str">
        <f t="shared" si="80"/>
        <v/>
      </c>
    </row>
    <row r="65" spans="1:10" ht="23.1" customHeight="1">
      <c r="A65" s="79">
        <v>18</v>
      </c>
      <c r="B65" s="153" t="s">
        <v>42</v>
      </c>
      <c r="C65" s="151">
        <v>0</v>
      </c>
      <c r="D65" s="151">
        <v>3</v>
      </c>
      <c r="E65" s="90">
        <f t="shared" si="77"/>
        <v>3</v>
      </c>
      <c r="F65" s="150">
        <f t="shared" si="78"/>
        <v>3</v>
      </c>
      <c r="G65" s="140">
        <v>0</v>
      </c>
      <c r="H65" s="140">
        <v>3</v>
      </c>
      <c r="I65" s="90">
        <f t="shared" si="79"/>
        <v>3</v>
      </c>
      <c r="J65" s="150">
        <f t="shared" si="80"/>
        <v>3</v>
      </c>
    </row>
    <row r="66" spans="1:10" ht="23.1" customHeight="1">
      <c r="A66" s="79">
        <v>19</v>
      </c>
      <c r="B66" s="153" t="s">
        <v>141</v>
      </c>
      <c r="C66" s="151"/>
      <c r="D66" s="151"/>
      <c r="E66" s="90" t="str">
        <f t="shared" si="77"/>
        <v/>
      </c>
      <c r="F66" s="150" t="str">
        <f t="shared" si="78"/>
        <v/>
      </c>
      <c r="G66" s="140"/>
      <c r="H66" s="140"/>
      <c r="I66" s="90" t="str">
        <f t="shared" si="79"/>
        <v/>
      </c>
      <c r="J66" s="150" t="str">
        <f t="shared" si="80"/>
        <v/>
      </c>
    </row>
    <row r="67" spans="1:10" ht="23.1" customHeight="1">
      <c r="A67" s="79">
        <v>20</v>
      </c>
      <c r="B67" s="79" t="s">
        <v>292</v>
      </c>
      <c r="C67" s="151">
        <v>0</v>
      </c>
      <c r="D67" s="151">
        <v>0</v>
      </c>
      <c r="E67" s="90" t="str">
        <f t="shared" si="77"/>
        <v/>
      </c>
      <c r="F67" s="150" t="str">
        <f t="shared" si="78"/>
        <v/>
      </c>
      <c r="G67" s="151"/>
      <c r="H67" s="151">
        <v>0</v>
      </c>
      <c r="I67" s="90" t="str">
        <f t="shared" si="79"/>
        <v/>
      </c>
      <c r="J67" s="150" t="str">
        <f t="shared" si="80"/>
        <v/>
      </c>
    </row>
    <row r="68" spans="1:10" ht="23.1" customHeight="1">
      <c r="A68" s="79">
        <v>21</v>
      </c>
      <c r="B68" s="153" t="s">
        <v>141</v>
      </c>
      <c r="C68" s="151"/>
      <c r="D68" s="151"/>
      <c r="E68" s="90" t="str">
        <f t="shared" si="77"/>
        <v/>
      </c>
      <c r="F68" s="150" t="str">
        <f t="shared" si="78"/>
        <v/>
      </c>
      <c r="G68" s="151"/>
      <c r="H68" s="151"/>
      <c r="I68" s="90" t="str">
        <f t="shared" si="79"/>
        <v/>
      </c>
      <c r="J68" s="150" t="str">
        <f t="shared" si="80"/>
        <v/>
      </c>
    </row>
    <row r="69" spans="1:10" ht="23.1" customHeight="1">
      <c r="A69" s="79">
        <v>22</v>
      </c>
      <c r="B69" s="79" t="s">
        <v>39</v>
      </c>
      <c r="C69" s="151"/>
      <c r="D69" s="151"/>
      <c r="E69" s="90" t="str">
        <f t="shared" si="77"/>
        <v/>
      </c>
      <c r="F69" s="150" t="str">
        <f t="shared" si="78"/>
        <v/>
      </c>
      <c r="G69" s="151"/>
      <c r="H69" s="151"/>
      <c r="I69" s="90" t="str">
        <f t="shared" si="79"/>
        <v/>
      </c>
      <c r="J69" s="150" t="str">
        <f t="shared" si="80"/>
        <v/>
      </c>
    </row>
    <row r="70" spans="1:10" ht="23.1" customHeight="1">
      <c r="A70" s="79">
        <v>23</v>
      </c>
      <c r="B70" s="79" t="s">
        <v>40</v>
      </c>
      <c r="C70" s="151"/>
      <c r="D70" s="151"/>
      <c r="E70" s="90" t="str">
        <f t="shared" si="77"/>
        <v/>
      </c>
      <c r="F70" s="150" t="str">
        <f t="shared" si="78"/>
        <v/>
      </c>
      <c r="G70" s="151"/>
      <c r="H70" s="151"/>
      <c r="I70" s="90" t="str">
        <f t="shared" si="79"/>
        <v/>
      </c>
      <c r="J70" s="150" t="str">
        <f t="shared" si="80"/>
        <v/>
      </c>
    </row>
    <row r="71" spans="1:10" ht="23.1" customHeight="1">
      <c r="A71" s="79">
        <v>24</v>
      </c>
      <c r="B71" s="79" t="s">
        <v>142</v>
      </c>
      <c r="C71" s="151"/>
      <c r="D71" s="151"/>
      <c r="E71" s="90" t="str">
        <f t="shared" si="77"/>
        <v/>
      </c>
      <c r="F71" s="150" t="str">
        <f t="shared" si="78"/>
        <v/>
      </c>
      <c r="G71" s="151"/>
      <c r="H71" s="151"/>
      <c r="I71" s="90" t="str">
        <f t="shared" si="79"/>
        <v/>
      </c>
      <c r="J71" s="150" t="str">
        <f t="shared" si="80"/>
        <v/>
      </c>
    </row>
    <row r="72" spans="1:10" ht="23.1" customHeight="1">
      <c r="A72" s="79">
        <v>25</v>
      </c>
      <c r="B72" s="79" t="s">
        <v>42</v>
      </c>
      <c r="C72" s="151"/>
      <c r="D72" s="151"/>
      <c r="E72" s="90" t="str">
        <f t="shared" si="77"/>
        <v/>
      </c>
      <c r="F72" s="150" t="str">
        <f t="shared" si="78"/>
        <v/>
      </c>
      <c r="G72" s="151"/>
      <c r="H72" s="151"/>
      <c r="I72" s="90" t="str">
        <f t="shared" si="79"/>
        <v/>
      </c>
      <c r="J72" s="150" t="str">
        <f t="shared" si="80"/>
        <v/>
      </c>
    </row>
    <row r="73" spans="1:10" ht="23.1" customHeight="1">
      <c r="A73" s="79">
        <v>26</v>
      </c>
      <c r="B73" s="79" t="s">
        <v>43</v>
      </c>
      <c r="C73" s="151"/>
      <c r="D73" s="151"/>
      <c r="E73" s="90" t="str">
        <f t="shared" si="77"/>
        <v/>
      </c>
      <c r="F73" s="150" t="str">
        <f t="shared" si="78"/>
        <v/>
      </c>
      <c r="G73" s="151"/>
      <c r="H73" s="151"/>
      <c r="I73" s="90" t="str">
        <f t="shared" si="79"/>
        <v/>
      </c>
      <c r="J73" s="150" t="str">
        <f t="shared" si="80"/>
        <v/>
      </c>
    </row>
    <row r="74" spans="1:10" ht="23.1" customHeight="1">
      <c r="A74" s="79">
        <v>27</v>
      </c>
      <c r="B74" s="153" t="s">
        <v>165</v>
      </c>
      <c r="C74" s="151"/>
      <c r="D74" s="151"/>
      <c r="E74" s="90" t="str">
        <f t="shared" si="77"/>
        <v/>
      </c>
      <c r="F74" s="150" t="str">
        <f t="shared" si="78"/>
        <v/>
      </c>
      <c r="G74" s="140"/>
      <c r="H74" s="140"/>
      <c r="I74" s="90" t="str">
        <f t="shared" si="79"/>
        <v/>
      </c>
      <c r="J74" s="150" t="str">
        <f t="shared" si="80"/>
        <v/>
      </c>
    </row>
    <row r="75" spans="1:10" ht="23.1" customHeight="1">
      <c r="A75" s="79">
        <v>28</v>
      </c>
      <c r="B75" s="79" t="s">
        <v>37</v>
      </c>
      <c r="C75" s="151">
        <v>9</v>
      </c>
      <c r="D75" s="151">
        <v>16</v>
      </c>
      <c r="E75" s="90">
        <f t="shared" si="77"/>
        <v>7</v>
      </c>
      <c r="F75" s="150">
        <f t="shared" si="78"/>
        <v>1.7777777777777777</v>
      </c>
      <c r="G75" s="140">
        <v>9</v>
      </c>
      <c r="H75" s="140">
        <v>16</v>
      </c>
      <c r="I75" s="90">
        <f t="shared" si="79"/>
        <v>7</v>
      </c>
      <c r="J75" s="150">
        <f t="shared" si="80"/>
        <v>1.7777777777777777</v>
      </c>
    </row>
    <row r="76" spans="1:10" ht="23.1" customHeight="1">
      <c r="A76" s="79">
        <v>29</v>
      </c>
      <c r="B76" s="79" t="s">
        <v>38</v>
      </c>
      <c r="C76" s="151">
        <v>1</v>
      </c>
      <c r="D76" s="151">
        <v>1</v>
      </c>
      <c r="E76" s="90">
        <f t="shared" si="77"/>
        <v>0</v>
      </c>
      <c r="F76" s="150">
        <f t="shared" si="78"/>
        <v>1</v>
      </c>
      <c r="G76" s="140">
        <v>1</v>
      </c>
      <c r="H76" s="140">
        <v>1</v>
      </c>
      <c r="I76" s="90">
        <f t="shared" si="79"/>
        <v>0</v>
      </c>
      <c r="J76" s="150">
        <f t="shared" si="80"/>
        <v>1</v>
      </c>
    </row>
    <row r="77" spans="1:10" ht="23.1" customHeight="1">
      <c r="A77" s="79">
        <v>30</v>
      </c>
      <c r="B77" s="79" t="s">
        <v>40</v>
      </c>
      <c r="C77" s="151">
        <v>1</v>
      </c>
      <c r="D77" s="151">
        <v>1</v>
      </c>
      <c r="E77" s="90">
        <f t="shared" si="77"/>
        <v>0</v>
      </c>
      <c r="F77" s="150">
        <f t="shared" si="78"/>
        <v>1</v>
      </c>
      <c r="G77" s="140">
        <v>1</v>
      </c>
      <c r="H77" s="140">
        <v>1</v>
      </c>
      <c r="I77" s="90">
        <f t="shared" si="79"/>
        <v>0</v>
      </c>
      <c r="J77" s="150">
        <f t="shared" si="80"/>
        <v>1</v>
      </c>
    </row>
    <row r="78" spans="1:10" ht="23.1" customHeight="1">
      <c r="A78" s="79">
        <v>31</v>
      </c>
      <c r="B78" s="79" t="s">
        <v>41</v>
      </c>
      <c r="C78" s="151"/>
      <c r="D78" s="151"/>
      <c r="E78" s="90" t="str">
        <f t="shared" si="77"/>
        <v/>
      </c>
      <c r="F78" s="150" t="str">
        <f t="shared" si="78"/>
        <v/>
      </c>
      <c r="G78" s="140"/>
      <c r="H78" s="140"/>
      <c r="I78" s="90" t="str">
        <f t="shared" si="79"/>
        <v/>
      </c>
      <c r="J78" s="150" t="str">
        <f t="shared" si="80"/>
        <v/>
      </c>
    </row>
    <row r="79" spans="1:10" ht="23.1" customHeight="1">
      <c r="A79" s="79">
        <v>32</v>
      </c>
      <c r="B79" s="79" t="s">
        <v>39</v>
      </c>
      <c r="C79" s="151"/>
      <c r="D79" s="151"/>
      <c r="E79" s="90" t="str">
        <f t="shared" si="77"/>
        <v/>
      </c>
      <c r="F79" s="150" t="str">
        <f t="shared" si="78"/>
        <v/>
      </c>
      <c r="G79" s="140"/>
      <c r="H79" s="140"/>
      <c r="I79" s="90" t="str">
        <f t="shared" si="79"/>
        <v/>
      </c>
      <c r="J79" s="150" t="str">
        <f t="shared" si="80"/>
        <v/>
      </c>
    </row>
    <row r="80" spans="1:10" ht="23.1" customHeight="1">
      <c r="A80" s="79">
        <v>33</v>
      </c>
      <c r="B80" s="79" t="s">
        <v>44</v>
      </c>
      <c r="C80" s="151">
        <v>539474.80000000005</v>
      </c>
      <c r="D80" s="151">
        <v>153483.1</v>
      </c>
      <c r="E80" s="90">
        <f t="shared" si="77"/>
        <v>-385991.70000000007</v>
      </c>
      <c r="F80" s="150">
        <f t="shared" si="78"/>
        <v>0.28450467009765795</v>
      </c>
      <c r="G80" s="140">
        <v>539474.80000000005</v>
      </c>
      <c r="H80" s="140">
        <v>476799.5</v>
      </c>
      <c r="I80" s="90">
        <f t="shared" si="79"/>
        <v>-62675.300000000047</v>
      </c>
      <c r="J80" s="150">
        <f t="shared" si="80"/>
        <v>0.88382163541281256</v>
      </c>
    </row>
    <row r="81" spans="1:10" ht="23.1" customHeight="1">
      <c r="A81" s="79">
        <v>34</v>
      </c>
      <c r="B81" s="79" t="s">
        <v>45</v>
      </c>
      <c r="C81" s="151">
        <v>539475.1</v>
      </c>
      <c r="D81" s="151">
        <v>132898.1</v>
      </c>
      <c r="E81" s="90">
        <f t="shared" si="77"/>
        <v>-406577</v>
      </c>
      <c r="F81" s="150">
        <f t="shared" si="78"/>
        <v>0.24634705105017823</v>
      </c>
      <c r="G81" s="140">
        <v>539475.1</v>
      </c>
      <c r="H81" s="140">
        <v>128063.2</v>
      </c>
      <c r="I81" s="90">
        <f t="shared" si="79"/>
        <v>-411411.89999999997</v>
      </c>
      <c r="J81" s="150">
        <f t="shared" si="80"/>
        <v>0.23738482091203097</v>
      </c>
    </row>
    <row r="82" spans="1:10" ht="23.1" customHeight="1">
      <c r="A82" s="79">
        <v>35</v>
      </c>
      <c r="B82" s="79" t="s">
        <v>46</v>
      </c>
      <c r="C82" s="151"/>
      <c r="D82" s="151"/>
      <c r="E82" s="90" t="str">
        <f t="shared" si="77"/>
        <v/>
      </c>
      <c r="F82" s="150" t="str">
        <f t="shared" si="78"/>
        <v/>
      </c>
      <c r="G82" s="140"/>
      <c r="H82" s="140"/>
      <c r="I82" s="90" t="str">
        <f t="shared" si="79"/>
        <v/>
      </c>
      <c r="J82" s="150" t="str">
        <f t="shared" si="80"/>
        <v/>
      </c>
    </row>
    <row r="83" spans="1:10" ht="23.1" customHeight="1">
      <c r="A83" s="155"/>
      <c r="B83" s="155"/>
      <c r="C83" s="155"/>
      <c r="D83" s="155"/>
      <c r="E83" s="155"/>
      <c r="F83" s="155"/>
      <c r="G83" s="155"/>
      <c r="H83" s="155"/>
      <c r="I83" s="155"/>
      <c r="J83" s="155"/>
    </row>
    <row r="84" spans="1:10" ht="15" customHeight="1">
      <c r="A84" s="195" t="s">
        <v>243</v>
      </c>
      <c r="B84" s="195"/>
      <c r="C84" s="195"/>
      <c r="D84" s="195"/>
      <c r="E84" s="195"/>
      <c r="F84" s="195"/>
      <c r="G84" s="195"/>
      <c r="H84" s="195"/>
      <c r="I84" s="195"/>
      <c r="J84" s="195"/>
    </row>
    <row r="85" spans="1:10" ht="15" customHeight="1">
      <c r="A85" s="196"/>
      <c r="B85" s="196"/>
      <c r="C85" s="196"/>
      <c r="D85" s="196"/>
      <c r="E85" s="196"/>
      <c r="F85" s="196"/>
      <c r="G85" s="196"/>
      <c r="H85" s="196"/>
      <c r="I85" s="196"/>
      <c r="J85" s="196"/>
    </row>
    <row r="86" spans="1:10" ht="50.1" customHeight="1">
      <c r="A86" s="90"/>
      <c r="B86" s="87" t="s">
        <v>30</v>
      </c>
      <c r="C86" s="87" t="str">
        <f>"Факт " &amp;$J$2 &amp; "               2024 г"</f>
        <v>Факт Сентябрь               2024 г</v>
      </c>
      <c r="D86" s="87" t="str">
        <f xml:space="preserve"> "Факт " &amp;$J$2&amp; "               2025 г"</f>
        <v>Факт Сентябрь               2025 г</v>
      </c>
      <c r="E86" s="193" t="s">
        <v>317</v>
      </c>
      <c r="F86" s="194"/>
      <c r="G86" s="87" t="str">
        <f xml:space="preserve"> "Факт Январь -" &amp;$J$2&amp; " 2024 г"</f>
        <v>Факт Январь -Сентябрь 2024 г</v>
      </c>
      <c r="H86" s="87" t="str">
        <f xml:space="preserve"> "Факт Январь -" &amp;$J$2&amp; " 2025 г"</f>
        <v>Факт Январь -Сентябрь 2025 г</v>
      </c>
      <c r="I86" s="193" t="s">
        <v>317</v>
      </c>
      <c r="J86" s="194"/>
    </row>
    <row r="87" spans="1:10" ht="57.75" customHeight="1">
      <c r="A87" s="152"/>
      <c r="B87" s="152"/>
      <c r="C87" s="155"/>
      <c r="D87" s="155"/>
      <c r="E87" s="88" t="s">
        <v>3</v>
      </c>
      <c r="F87" s="89" t="s">
        <v>4</v>
      </c>
      <c r="G87" s="152"/>
      <c r="H87" s="152"/>
      <c r="I87" s="88" t="s">
        <v>3</v>
      </c>
      <c r="J87" s="89" t="s">
        <v>4</v>
      </c>
    </row>
    <row r="88" spans="1:10" ht="20.25" customHeight="1">
      <c r="A88" s="90" t="s">
        <v>1</v>
      </c>
      <c r="B88" s="89" t="s">
        <v>12</v>
      </c>
      <c r="C88" s="89">
        <v>1</v>
      </c>
      <c r="D88" s="89">
        <v>2</v>
      </c>
      <c r="E88" s="89">
        <v>3</v>
      </c>
      <c r="F88" s="89">
        <v>4</v>
      </c>
      <c r="G88" s="89">
        <v>5</v>
      </c>
      <c r="H88" s="89">
        <v>6</v>
      </c>
      <c r="I88" s="89">
        <v>7</v>
      </c>
      <c r="J88" s="89">
        <v>8</v>
      </c>
    </row>
    <row r="89" spans="1:10" ht="23.1" customHeight="1">
      <c r="A89" s="79">
        <v>1</v>
      </c>
      <c r="B89" s="153" t="s">
        <v>269</v>
      </c>
      <c r="C89" s="151"/>
      <c r="D89" s="151"/>
      <c r="E89" s="90" t="str">
        <f t="shared" ref="E89:E123" si="81">IF(AND(C89=0,D89=0),"",IFERROR(IF(OR(D89=0,D89=""),-C89,D89-C89),""))</f>
        <v/>
      </c>
      <c r="F89" s="150" t="str">
        <f t="shared" ref="F89:F123" si="82">IF(AND(D89=0,C89=0),"",IFERROR(IF(C89=0, D89, D89/C89),""))</f>
        <v/>
      </c>
      <c r="G89" s="140"/>
      <c r="H89" s="140"/>
      <c r="I89" s="90" t="str">
        <f t="shared" ref="I89:I123" si="83">IF(AND(G89=0,H89=0),"",IFERROR(IF(OR(H89=0,H89=""),-G89,H89-G89),""))</f>
        <v/>
      </c>
      <c r="J89" s="150" t="str">
        <f t="shared" ref="J89:J123" si="84">IF(AND(H89=0,G89=0),"",IFERROR(IF(G89=0, H89, H89/G89),""))</f>
        <v/>
      </c>
    </row>
    <row r="90" spans="1:10" ht="23.1" customHeight="1">
      <c r="A90" s="79">
        <v>2</v>
      </c>
      <c r="B90" s="79" t="s">
        <v>32</v>
      </c>
      <c r="C90" s="151">
        <v>21</v>
      </c>
      <c r="D90" s="151">
        <v>25</v>
      </c>
      <c r="E90" s="90">
        <f t="shared" si="81"/>
        <v>4</v>
      </c>
      <c r="F90" s="150">
        <f t="shared" si="82"/>
        <v>1.1904761904761905</v>
      </c>
      <c r="G90" s="140">
        <v>21</v>
      </c>
      <c r="H90" s="140">
        <v>25</v>
      </c>
      <c r="I90" s="90">
        <f t="shared" si="83"/>
        <v>4</v>
      </c>
      <c r="J90" s="150">
        <f t="shared" si="84"/>
        <v>1.1904761904761905</v>
      </c>
    </row>
    <row r="91" spans="1:10" ht="23.1" customHeight="1">
      <c r="A91" s="79">
        <v>3</v>
      </c>
      <c r="B91" s="79" t="s">
        <v>161</v>
      </c>
      <c r="C91" s="151">
        <v>12</v>
      </c>
      <c r="D91" s="151">
        <v>1</v>
      </c>
      <c r="E91" s="90">
        <f t="shared" si="81"/>
        <v>-11</v>
      </c>
      <c r="F91" s="150">
        <f t="shared" si="82"/>
        <v>8.3333333333333329E-2</v>
      </c>
      <c r="G91" s="140">
        <v>12</v>
      </c>
      <c r="H91" s="140">
        <v>1</v>
      </c>
      <c r="I91" s="90">
        <f t="shared" si="83"/>
        <v>-11</v>
      </c>
      <c r="J91" s="150">
        <f t="shared" si="84"/>
        <v>8.3333333333333329E-2</v>
      </c>
    </row>
    <row r="92" spans="1:10" ht="23.1" customHeight="1">
      <c r="A92" s="79">
        <v>4</v>
      </c>
      <c r="B92" s="79" t="s">
        <v>162</v>
      </c>
      <c r="C92" s="151">
        <v>9</v>
      </c>
      <c r="D92" s="151">
        <v>3</v>
      </c>
      <c r="E92" s="90">
        <f t="shared" si="81"/>
        <v>-6</v>
      </c>
      <c r="F92" s="150">
        <f t="shared" si="82"/>
        <v>0.33333333333333331</v>
      </c>
      <c r="G92" s="140">
        <v>9</v>
      </c>
      <c r="H92" s="140">
        <v>3</v>
      </c>
      <c r="I92" s="90">
        <f t="shared" si="83"/>
        <v>-6</v>
      </c>
      <c r="J92" s="150">
        <f t="shared" si="84"/>
        <v>0.33333333333333331</v>
      </c>
    </row>
    <row r="93" spans="1:10" ht="23.1" customHeight="1">
      <c r="A93" s="79">
        <v>5</v>
      </c>
      <c r="B93" s="79" t="s">
        <v>163</v>
      </c>
      <c r="C93" s="151"/>
      <c r="D93" s="151"/>
      <c r="E93" s="90" t="str">
        <f t="shared" si="81"/>
        <v/>
      </c>
      <c r="F93" s="150" t="str">
        <f t="shared" si="82"/>
        <v/>
      </c>
      <c r="G93" s="140"/>
      <c r="H93" s="140"/>
      <c r="I93" s="90" t="str">
        <f t="shared" si="83"/>
        <v/>
      </c>
      <c r="J93" s="150" t="str">
        <f t="shared" si="84"/>
        <v/>
      </c>
    </row>
    <row r="94" spans="1:10" ht="23.1" customHeight="1">
      <c r="A94" s="79">
        <v>6</v>
      </c>
      <c r="B94" s="154" t="s">
        <v>164</v>
      </c>
      <c r="C94" s="151">
        <v>25</v>
      </c>
      <c r="D94" s="151">
        <v>12</v>
      </c>
      <c r="E94" s="90">
        <f t="shared" si="81"/>
        <v>-13</v>
      </c>
      <c r="F94" s="150">
        <f t="shared" si="82"/>
        <v>0.48</v>
      </c>
      <c r="G94" s="140">
        <v>25</v>
      </c>
      <c r="H94" s="140">
        <v>12</v>
      </c>
      <c r="I94" s="90">
        <f t="shared" si="83"/>
        <v>-13</v>
      </c>
      <c r="J94" s="150">
        <f t="shared" si="84"/>
        <v>0.48</v>
      </c>
    </row>
    <row r="95" spans="1:10" ht="23.1" customHeight="1">
      <c r="A95" s="79">
        <v>7</v>
      </c>
      <c r="B95" s="79" t="s">
        <v>33</v>
      </c>
      <c r="C95" s="151">
        <v>0</v>
      </c>
      <c r="D95" s="151">
        <v>94</v>
      </c>
      <c r="E95" s="90">
        <f t="shared" si="81"/>
        <v>94</v>
      </c>
      <c r="F95" s="150">
        <f t="shared" si="82"/>
        <v>94</v>
      </c>
      <c r="G95" s="140">
        <v>0</v>
      </c>
      <c r="H95" s="140">
        <v>94</v>
      </c>
      <c r="I95" s="90">
        <f t="shared" si="83"/>
        <v>94</v>
      </c>
      <c r="J95" s="150">
        <f t="shared" si="84"/>
        <v>94</v>
      </c>
    </row>
    <row r="96" spans="1:10" ht="23.1" customHeight="1">
      <c r="A96" s="79">
        <v>8</v>
      </c>
      <c r="B96" s="79" t="s">
        <v>140</v>
      </c>
      <c r="C96" s="151">
        <v>22</v>
      </c>
      <c r="D96" s="151">
        <v>29</v>
      </c>
      <c r="E96" s="90">
        <f t="shared" si="81"/>
        <v>7</v>
      </c>
      <c r="F96" s="150">
        <f t="shared" si="82"/>
        <v>1.3181818181818181</v>
      </c>
      <c r="G96" s="140">
        <v>7</v>
      </c>
      <c r="H96" s="140">
        <v>12</v>
      </c>
      <c r="I96" s="90">
        <f t="shared" si="83"/>
        <v>5</v>
      </c>
      <c r="J96" s="150">
        <f t="shared" si="84"/>
        <v>1.7142857142857142</v>
      </c>
    </row>
    <row r="97" spans="1:10" ht="23.1" customHeight="1">
      <c r="A97" s="79">
        <v>9</v>
      </c>
      <c r="B97" s="79" t="s">
        <v>37</v>
      </c>
      <c r="C97" s="151">
        <v>13</v>
      </c>
      <c r="D97" s="151">
        <v>17</v>
      </c>
      <c r="E97" s="90">
        <f t="shared" si="81"/>
        <v>4</v>
      </c>
      <c r="F97" s="150">
        <f t="shared" si="82"/>
        <v>1.3076923076923077</v>
      </c>
      <c r="G97" s="140">
        <v>4</v>
      </c>
      <c r="H97" s="140">
        <v>4</v>
      </c>
      <c r="I97" s="90">
        <f t="shared" si="83"/>
        <v>0</v>
      </c>
      <c r="J97" s="150">
        <f t="shared" si="84"/>
        <v>1</v>
      </c>
    </row>
    <row r="98" spans="1:10" ht="23.1" customHeight="1">
      <c r="A98" s="79">
        <v>10</v>
      </c>
      <c r="B98" s="79" t="s">
        <v>38</v>
      </c>
      <c r="C98" s="151">
        <v>7</v>
      </c>
      <c r="D98" s="151">
        <v>5</v>
      </c>
      <c r="E98" s="90">
        <f t="shared" si="81"/>
        <v>-2</v>
      </c>
      <c r="F98" s="150">
        <f t="shared" si="82"/>
        <v>0.7142857142857143</v>
      </c>
      <c r="G98" s="140">
        <v>1</v>
      </c>
      <c r="H98" s="140">
        <v>1</v>
      </c>
      <c r="I98" s="90">
        <f t="shared" si="83"/>
        <v>0</v>
      </c>
      <c r="J98" s="150">
        <f t="shared" si="84"/>
        <v>1</v>
      </c>
    </row>
    <row r="99" spans="1:10" ht="23.1" customHeight="1">
      <c r="A99" s="79">
        <v>11</v>
      </c>
      <c r="B99" s="79" t="s">
        <v>141</v>
      </c>
      <c r="C99" s="151"/>
      <c r="D99" s="151"/>
      <c r="E99" s="90" t="str">
        <f t="shared" si="81"/>
        <v/>
      </c>
      <c r="F99" s="150" t="str">
        <f t="shared" si="82"/>
        <v/>
      </c>
      <c r="G99" s="140"/>
      <c r="H99" s="140"/>
      <c r="I99" s="90" t="str">
        <f t="shared" si="83"/>
        <v/>
      </c>
      <c r="J99" s="150" t="str">
        <f t="shared" si="84"/>
        <v/>
      </c>
    </row>
    <row r="100" spans="1:10" ht="23.1" customHeight="1">
      <c r="A100" s="79">
        <v>12</v>
      </c>
      <c r="B100" s="79" t="s">
        <v>39</v>
      </c>
      <c r="C100" s="151">
        <v>0</v>
      </c>
      <c r="D100" s="151">
        <v>0</v>
      </c>
      <c r="E100" s="90" t="str">
        <f t="shared" si="81"/>
        <v/>
      </c>
      <c r="F100" s="150" t="str">
        <f t="shared" si="82"/>
        <v/>
      </c>
      <c r="G100" s="140">
        <v>0</v>
      </c>
      <c r="H100" s="140">
        <v>0</v>
      </c>
      <c r="I100" s="90" t="str">
        <f t="shared" si="83"/>
        <v/>
      </c>
      <c r="J100" s="150" t="str">
        <f t="shared" si="84"/>
        <v/>
      </c>
    </row>
    <row r="101" spans="1:10" ht="23.1" customHeight="1">
      <c r="A101" s="79">
        <v>13</v>
      </c>
      <c r="B101" s="79" t="s">
        <v>141</v>
      </c>
      <c r="C101" s="151"/>
      <c r="D101" s="151"/>
      <c r="E101" s="90" t="str">
        <f t="shared" si="81"/>
        <v/>
      </c>
      <c r="F101" s="150" t="str">
        <f t="shared" si="82"/>
        <v/>
      </c>
      <c r="G101" s="140"/>
      <c r="H101" s="140"/>
      <c r="I101" s="90" t="str">
        <f t="shared" si="83"/>
        <v/>
      </c>
      <c r="J101" s="150" t="str">
        <f t="shared" si="84"/>
        <v/>
      </c>
    </row>
    <row r="102" spans="1:10" ht="23.1" customHeight="1">
      <c r="A102" s="79">
        <v>14</v>
      </c>
      <c r="B102" s="79" t="s">
        <v>40</v>
      </c>
      <c r="C102" s="151">
        <v>2</v>
      </c>
      <c r="D102" s="151">
        <v>5</v>
      </c>
      <c r="E102" s="90">
        <f t="shared" si="81"/>
        <v>3</v>
      </c>
      <c r="F102" s="150">
        <f t="shared" si="82"/>
        <v>2.5</v>
      </c>
      <c r="G102" s="140">
        <v>2</v>
      </c>
      <c r="H102" s="140">
        <v>5</v>
      </c>
      <c r="I102" s="90">
        <f t="shared" si="83"/>
        <v>3</v>
      </c>
      <c r="J102" s="150">
        <f t="shared" si="84"/>
        <v>2.5</v>
      </c>
    </row>
    <row r="103" spans="1:10" ht="23.1" customHeight="1">
      <c r="A103" s="79">
        <v>15</v>
      </c>
      <c r="B103" s="79" t="s">
        <v>141</v>
      </c>
      <c r="C103" s="151"/>
      <c r="D103" s="151"/>
      <c r="E103" s="90" t="str">
        <f t="shared" si="81"/>
        <v/>
      </c>
      <c r="F103" s="150" t="str">
        <f t="shared" si="82"/>
        <v/>
      </c>
      <c r="G103" s="140"/>
      <c r="H103" s="140"/>
      <c r="I103" s="90" t="str">
        <f t="shared" si="83"/>
        <v/>
      </c>
      <c r="J103" s="150" t="str">
        <f t="shared" si="84"/>
        <v/>
      </c>
    </row>
    <row r="104" spans="1:10" ht="23.1" customHeight="1">
      <c r="A104" s="79">
        <v>16</v>
      </c>
      <c r="B104" s="79" t="s">
        <v>142</v>
      </c>
      <c r="C104" s="151">
        <v>0</v>
      </c>
      <c r="D104" s="151">
        <v>2</v>
      </c>
      <c r="E104" s="90">
        <f t="shared" si="81"/>
        <v>2</v>
      </c>
      <c r="F104" s="150">
        <f t="shared" si="82"/>
        <v>2</v>
      </c>
      <c r="G104" s="140">
        <v>0</v>
      </c>
      <c r="H104" s="140">
        <v>2</v>
      </c>
      <c r="I104" s="90">
        <f t="shared" si="83"/>
        <v>2</v>
      </c>
      <c r="J104" s="150">
        <f t="shared" si="84"/>
        <v>2</v>
      </c>
    </row>
    <row r="105" spans="1:10" ht="23.1" customHeight="1">
      <c r="A105" s="79">
        <v>17</v>
      </c>
      <c r="B105" s="153" t="s">
        <v>141</v>
      </c>
      <c r="C105" s="151"/>
      <c r="D105" s="151"/>
      <c r="E105" s="90" t="str">
        <f t="shared" si="81"/>
        <v/>
      </c>
      <c r="F105" s="150" t="str">
        <f t="shared" si="82"/>
        <v/>
      </c>
      <c r="G105" s="140"/>
      <c r="H105" s="140"/>
      <c r="I105" s="90" t="str">
        <f t="shared" si="83"/>
        <v/>
      </c>
      <c r="J105" s="150" t="str">
        <f t="shared" si="84"/>
        <v/>
      </c>
    </row>
    <row r="106" spans="1:10" ht="23.1" customHeight="1">
      <c r="A106" s="79">
        <v>18</v>
      </c>
      <c r="B106" s="153" t="s">
        <v>42</v>
      </c>
      <c r="C106" s="151">
        <v>0</v>
      </c>
      <c r="D106" s="151"/>
      <c r="E106" s="90" t="str">
        <f t="shared" si="81"/>
        <v/>
      </c>
      <c r="F106" s="150" t="str">
        <f t="shared" si="82"/>
        <v/>
      </c>
      <c r="G106" s="140">
        <v>0</v>
      </c>
      <c r="H106" s="140"/>
      <c r="I106" s="90" t="str">
        <f t="shared" si="83"/>
        <v/>
      </c>
      <c r="J106" s="150" t="str">
        <f t="shared" si="84"/>
        <v/>
      </c>
    </row>
    <row r="107" spans="1:10" ht="23.1" customHeight="1">
      <c r="A107" s="79">
        <v>19</v>
      </c>
      <c r="B107" s="153" t="s">
        <v>141</v>
      </c>
      <c r="C107" s="151"/>
      <c r="D107" s="151"/>
      <c r="E107" s="90" t="str">
        <f t="shared" si="81"/>
        <v/>
      </c>
      <c r="F107" s="150" t="str">
        <f t="shared" si="82"/>
        <v/>
      </c>
      <c r="G107" s="140"/>
      <c r="H107" s="140"/>
      <c r="I107" s="90" t="str">
        <f t="shared" si="83"/>
        <v/>
      </c>
      <c r="J107" s="150" t="str">
        <f t="shared" si="84"/>
        <v/>
      </c>
    </row>
    <row r="108" spans="1:10" ht="23.1" customHeight="1">
      <c r="A108" s="79">
        <v>20</v>
      </c>
      <c r="B108" s="79" t="s">
        <v>292</v>
      </c>
      <c r="C108" s="151"/>
      <c r="D108" s="151"/>
      <c r="E108" s="90" t="str">
        <f t="shared" si="81"/>
        <v/>
      </c>
      <c r="F108" s="150" t="str">
        <f t="shared" si="82"/>
        <v/>
      </c>
      <c r="G108" s="140"/>
      <c r="H108" s="140"/>
      <c r="I108" s="90" t="str">
        <f t="shared" si="83"/>
        <v/>
      </c>
      <c r="J108" s="150" t="str">
        <f t="shared" si="84"/>
        <v/>
      </c>
    </row>
    <row r="109" spans="1:10" ht="23.1" customHeight="1">
      <c r="A109" s="79">
        <v>21</v>
      </c>
      <c r="B109" s="153" t="s">
        <v>141</v>
      </c>
      <c r="C109" s="151"/>
      <c r="D109" s="151"/>
      <c r="E109" s="90" t="str">
        <f t="shared" si="81"/>
        <v/>
      </c>
      <c r="F109" s="150" t="str">
        <f t="shared" si="82"/>
        <v/>
      </c>
      <c r="G109" s="140"/>
      <c r="H109" s="140"/>
      <c r="I109" s="90" t="str">
        <f t="shared" si="83"/>
        <v/>
      </c>
      <c r="J109" s="150" t="str">
        <f t="shared" si="84"/>
        <v/>
      </c>
    </row>
    <row r="110" spans="1:10" ht="23.1" customHeight="1">
      <c r="A110" s="156">
        <v>22</v>
      </c>
      <c r="B110" s="79" t="s">
        <v>39</v>
      </c>
      <c r="C110" s="151"/>
      <c r="D110" s="151"/>
      <c r="E110" s="90" t="str">
        <f t="shared" si="81"/>
        <v/>
      </c>
      <c r="F110" s="150" t="str">
        <f t="shared" si="82"/>
        <v/>
      </c>
      <c r="G110" s="140"/>
      <c r="H110" s="140"/>
      <c r="I110" s="90" t="str">
        <f t="shared" si="83"/>
        <v/>
      </c>
      <c r="J110" s="150" t="str">
        <f t="shared" si="84"/>
        <v/>
      </c>
    </row>
    <row r="111" spans="1:10" ht="23.1" customHeight="1">
      <c r="A111" s="79">
        <v>23</v>
      </c>
      <c r="B111" s="79" t="s">
        <v>40</v>
      </c>
      <c r="C111" s="151"/>
      <c r="D111" s="151"/>
      <c r="E111" s="90" t="str">
        <f t="shared" si="81"/>
        <v/>
      </c>
      <c r="F111" s="150" t="str">
        <f t="shared" si="82"/>
        <v/>
      </c>
      <c r="G111" s="140"/>
      <c r="H111" s="140"/>
      <c r="I111" s="90" t="str">
        <f t="shared" si="83"/>
        <v/>
      </c>
      <c r="J111" s="150" t="str">
        <f t="shared" si="84"/>
        <v/>
      </c>
    </row>
    <row r="112" spans="1:10" ht="23.1" customHeight="1">
      <c r="A112" s="79">
        <v>24</v>
      </c>
      <c r="B112" s="79" t="s">
        <v>142</v>
      </c>
      <c r="C112" s="151"/>
      <c r="D112" s="151"/>
      <c r="E112" s="90" t="str">
        <f t="shared" si="81"/>
        <v/>
      </c>
      <c r="F112" s="150" t="str">
        <f t="shared" si="82"/>
        <v/>
      </c>
      <c r="G112" s="140"/>
      <c r="H112" s="140"/>
      <c r="I112" s="90" t="str">
        <f t="shared" si="83"/>
        <v/>
      </c>
      <c r="J112" s="150" t="str">
        <f t="shared" si="84"/>
        <v/>
      </c>
    </row>
    <row r="113" spans="1:10" ht="23.1" customHeight="1">
      <c r="A113" s="79">
        <v>25</v>
      </c>
      <c r="B113" s="79" t="s">
        <v>42</v>
      </c>
      <c r="C113" s="151"/>
      <c r="D113" s="151"/>
      <c r="E113" s="90" t="str">
        <f t="shared" si="81"/>
        <v/>
      </c>
      <c r="F113" s="150" t="str">
        <f t="shared" si="82"/>
        <v/>
      </c>
      <c r="G113" s="140"/>
      <c r="H113" s="140"/>
      <c r="I113" s="90" t="str">
        <f t="shared" si="83"/>
        <v/>
      </c>
      <c r="J113" s="150" t="str">
        <f t="shared" si="84"/>
        <v/>
      </c>
    </row>
    <row r="114" spans="1:10" ht="23.1" customHeight="1">
      <c r="A114" s="79">
        <v>26</v>
      </c>
      <c r="B114" s="79" t="s">
        <v>43</v>
      </c>
      <c r="C114" s="151"/>
      <c r="D114" s="151"/>
      <c r="E114" s="90" t="str">
        <f t="shared" si="81"/>
        <v/>
      </c>
      <c r="F114" s="150" t="str">
        <f t="shared" si="82"/>
        <v/>
      </c>
      <c r="G114" s="140"/>
      <c r="H114" s="140"/>
      <c r="I114" s="90" t="str">
        <f t="shared" si="83"/>
        <v/>
      </c>
      <c r="J114" s="150" t="str">
        <f t="shared" si="84"/>
        <v/>
      </c>
    </row>
    <row r="115" spans="1:10" ht="23.1" customHeight="1">
      <c r="A115" s="79">
        <v>27</v>
      </c>
      <c r="B115" s="153" t="s">
        <v>165</v>
      </c>
      <c r="C115" s="151"/>
      <c r="D115" s="151"/>
      <c r="E115" s="90" t="str">
        <f t="shared" si="81"/>
        <v/>
      </c>
      <c r="F115" s="150" t="str">
        <f t="shared" si="82"/>
        <v/>
      </c>
      <c r="G115" s="140"/>
      <c r="H115" s="140"/>
      <c r="I115" s="90" t="str">
        <f t="shared" si="83"/>
        <v/>
      </c>
      <c r="J115" s="150" t="str">
        <f t="shared" si="84"/>
        <v/>
      </c>
    </row>
    <row r="116" spans="1:10" ht="23.1" customHeight="1">
      <c r="A116" s="79">
        <v>28</v>
      </c>
      <c r="B116" s="79" t="s">
        <v>37</v>
      </c>
      <c r="C116" s="151">
        <v>35</v>
      </c>
      <c r="D116" s="151">
        <v>40</v>
      </c>
      <c r="E116" s="90">
        <f t="shared" si="81"/>
        <v>5</v>
      </c>
      <c r="F116" s="150">
        <f t="shared" si="82"/>
        <v>1.1428571428571428</v>
      </c>
      <c r="G116" s="140">
        <v>35</v>
      </c>
      <c r="H116" s="140">
        <v>40</v>
      </c>
      <c r="I116" s="90">
        <f t="shared" si="83"/>
        <v>5</v>
      </c>
      <c r="J116" s="150">
        <f t="shared" si="84"/>
        <v>1.1428571428571428</v>
      </c>
    </row>
    <row r="117" spans="1:10" ht="23.1" customHeight="1">
      <c r="A117" s="79">
        <v>29</v>
      </c>
      <c r="B117" s="79" t="s">
        <v>38</v>
      </c>
      <c r="C117" s="151">
        <v>4</v>
      </c>
      <c r="D117" s="151">
        <v>4</v>
      </c>
      <c r="E117" s="90">
        <f t="shared" si="81"/>
        <v>0</v>
      </c>
      <c r="F117" s="150">
        <f t="shared" si="82"/>
        <v>1</v>
      </c>
      <c r="G117" s="140">
        <v>4</v>
      </c>
      <c r="H117" s="140">
        <v>4</v>
      </c>
      <c r="I117" s="90">
        <f t="shared" si="83"/>
        <v>0</v>
      </c>
      <c r="J117" s="150">
        <f t="shared" si="84"/>
        <v>1</v>
      </c>
    </row>
    <row r="118" spans="1:10" ht="23.1" customHeight="1">
      <c r="A118" s="79">
        <v>30</v>
      </c>
      <c r="B118" s="79" t="s">
        <v>40</v>
      </c>
      <c r="C118" s="151">
        <v>4</v>
      </c>
      <c r="D118" s="151">
        <v>4</v>
      </c>
      <c r="E118" s="90">
        <f t="shared" si="81"/>
        <v>0</v>
      </c>
      <c r="F118" s="150">
        <f t="shared" si="82"/>
        <v>1</v>
      </c>
      <c r="G118" s="140">
        <v>4</v>
      </c>
      <c r="H118" s="140">
        <v>3</v>
      </c>
      <c r="I118" s="90">
        <f t="shared" si="83"/>
        <v>-1</v>
      </c>
      <c r="J118" s="150">
        <f t="shared" si="84"/>
        <v>0.75</v>
      </c>
    </row>
    <row r="119" spans="1:10" ht="23.1" customHeight="1">
      <c r="A119" s="79">
        <v>31</v>
      </c>
      <c r="B119" s="79" t="s">
        <v>41</v>
      </c>
      <c r="C119" s="151">
        <v>2</v>
      </c>
      <c r="D119" s="151">
        <v>2</v>
      </c>
      <c r="E119" s="90">
        <f t="shared" si="81"/>
        <v>0</v>
      </c>
      <c r="F119" s="150">
        <f t="shared" si="82"/>
        <v>1</v>
      </c>
      <c r="G119" s="140">
        <v>2</v>
      </c>
      <c r="H119" s="140">
        <v>2</v>
      </c>
      <c r="I119" s="90">
        <f t="shared" si="83"/>
        <v>0</v>
      </c>
      <c r="J119" s="150">
        <f t="shared" si="84"/>
        <v>1</v>
      </c>
    </row>
    <row r="120" spans="1:10" ht="23.1" customHeight="1">
      <c r="A120" s="79">
        <v>32</v>
      </c>
      <c r="B120" s="79" t="s">
        <v>39</v>
      </c>
      <c r="C120" s="151"/>
      <c r="D120" s="151"/>
      <c r="E120" s="90" t="str">
        <f t="shared" si="81"/>
        <v/>
      </c>
      <c r="F120" s="150" t="str">
        <f t="shared" si="82"/>
        <v/>
      </c>
      <c r="G120" s="140"/>
      <c r="H120" s="140"/>
      <c r="I120" s="90" t="str">
        <f t="shared" si="83"/>
        <v/>
      </c>
      <c r="J120" s="150" t="str">
        <f t="shared" si="84"/>
        <v/>
      </c>
    </row>
    <row r="121" spans="1:10" ht="23.1" customHeight="1">
      <c r="A121" s="79">
        <v>33</v>
      </c>
      <c r="B121" s="79" t="s">
        <v>44</v>
      </c>
      <c r="C121" s="151">
        <v>775223.7</v>
      </c>
      <c r="D121" s="151">
        <v>763667.1</v>
      </c>
      <c r="E121" s="90">
        <f t="shared" si="81"/>
        <v>-11556.599999999977</v>
      </c>
      <c r="F121" s="150">
        <f t="shared" si="82"/>
        <v>0.9850925610246436</v>
      </c>
      <c r="G121" s="140">
        <v>775223.7</v>
      </c>
      <c r="H121" s="140">
        <v>1610452.7</v>
      </c>
      <c r="I121" s="90">
        <f t="shared" si="83"/>
        <v>835229</v>
      </c>
      <c r="J121" s="150">
        <f t="shared" si="84"/>
        <v>2.0774038513012436</v>
      </c>
    </row>
    <row r="122" spans="1:10" ht="23.1" customHeight="1">
      <c r="A122" s="79">
        <v>34</v>
      </c>
      <c r="B122" s="79" t="s">
        <v>45</v>
      </c>
      <c r="C122" s="151">
        <v>763228.6</v>
      </c>
      <c r="D122" s="151">
        <v>402832.8</v>
      </c>
      <c r="E122" s="90">
        <f t="shared" si="81"/>
        <v>-360395.8</v>
      </c>
      <c r="F122" s="150">
        <f t="shared" si="82"/>
        <v>0.52780097601164322</v>
      </c>
      <c r="G122" s="140">
        <v>763228.6</v>
      </c>
      <c r="H122" s="140">
        <v>635468.4</v>
      </c>
      <c r="I122" s="90">
        <f t="shared" si="83"/>
        <v>-127760.19999999995</v>
      </c>
      <c r="J122" s="150">
        <f t="shared" si="84"/>
        <v>0.83260559156195146</v>
      </c>
    </row>
    <row r="123" spans="1:10" ht="23.1" customHeight="1">
      <c r="A123" s="79">
        <v>35</v>
      </c>
      <c r="B123" s="79" t="s">
        <v>46</v>
      </c>
      <c r="C123" s="151"/>
      <c r="D123" s="151"/>
      <c r="E123" s="90" t="str">
        <f t="shared" si="81"/>
        <v/>
      </c>
      <c r="F123" s="150" t="str">
        <f t="shared" si="82"/>
        <v/>
      </c>
      <c r="G123" s="140"/>
      <c r="H123" s="140"/>
      <c r="I123" s="90" t="str">
        <f t="shared" si="83"/>
        <v/>
      </c>
      <c r="J123" s="150" t="str">
        <f t="shared" si="84"/>
        <v/>
      </c>
    </row>
    <row r="124" spans="1:10" ht="23.1" customHeight="1">
      <c r="A124" s="155"/>
      <c r="B124" s="155"/>
      <c r="C124" s="155"/>
      <c r="D124" s="155"/>
      <c r="E124" s="155"/>
      <c r="F124" s="155"/>
      <c r="G124" s="155"/>
      <c r="H124" s="155"/>
      <c r="I124" s="155"/>
      <c r="J124" s="155"/>
    </row>
    <row r="125" spans="1:10" ht="15" customHeight="1">
      <c r="A125" s="195" t="s">
        <v>245</v>
      </c>
      <c r="B125" s="195"/>
      <c r="C125" s="195"/>
      <c r="D125" s="195"/>
      <c r="E125" s="195"/>
      <c r="F125" s="195"/>
      <c r="G125" s="195"/>
      <c r="H125" s="195"/>
      <c r="I125" s="195"/>
      <c r="J125" s="195"/>
    </row>
    <row r="126" spans="1:10" ht="15" customHeight="1">
      <c r="A126" s="196"/>
      <c r="B126" s="196"/>
      <c r="C126" s="196"/>
      <c r="D126" s="196"/>
      <c r="E126" s="196"/>
      <c r="F126" s="196"/>
      <c r="G126" s="196"/>
      <c r="H126" s="196"/>
      <c r="I126" s="196"/>
      <c r="J126" s="196"/>
    </row>
    <row r="127" spans="1:10" ht="50.1" customHeight="1">
      <c r="A127" s="90"/>
      <c r="B127" s="87" t="s">
        <v>30</v>
      </c>
      <c r="C127" s="87" t="str">
        <f>"Факт " &amp;$J$2 &amp; "               2024 г"</f>
        <v>Факт Сентябрь               2024 г</v>
      </c>
      <c r="D127" s="87" t="str">
        <f xml:space="preserve"> "Факт " &amp;$J$2&amp; "               2025 г"</f>
        <v>Факт Сентябрь               2025 г</v>
      </c>
      <c r="E127" s="193" t="s">
        <v>317</v>
      </c>
      <c r="F127" s="194"/>
      <c r="G127" s="87" t="str">
        <f xml:space="preserve"> "Факт Январь -" &amp;$J$2&amp; " 2024 г"</f>
        <v>Факт Январь -Сентябрь 2024 г</v>
      </c>
      <c r="H127" s="87" t="str">
        <f xml:space="preserve"> "Факт Январь -" &amp;$J$2&amp; " 2025 г"</f>
        <v>Факт Январь -Сентябрь 2025 г</v>
      </c>
      <c r="I127" s="193" t="s">
        <v>317</v>
      </c>
      <c r="J127" s="194"/>
    </row>
    <row r="128" spans="1:10" ht="57.75" customHeight="1">
      <c r="A128" s="152"/>
      <c r="B128" s="152"/>
      <c r="C128" s="155"/>
      <c r="D128" s="155"/>
      <c r="E128" s="88" t="s">
        <v>3</v>
      </c>
      <c r="F128" s="89" t="s">
        <v>4</v>
      </c>
      <c r="G128" s="152"/>
      <c r="H128" s="152"/>
      <c r="I128" s="88" t="s">
        <v>3</v>
      </c>
      <c r="J128" s="89" t="s">
        <v>4</v>
      </c>
    </row>
    <row r="129" spans="1:10" ht="20.25" customHeight="1">
      <c r="A129" s="90" t="s">
        <v>1</v>
      </c>
      <c r="B129" s="89" t="s">
        <v>12</v>
      </c>
      <c r="C129" s="89">
        <v>1</v>
      </c>
      <c r="D129" s="89">
        <v>2</v>
      </c>
      <c r="E129" s="89">
        <v>3</v>
      </c>
      <c r="F129" s="89">
        <v>4</v>
      </c>
      <c r="G129" s="89">
        <v>5</v>
      </c>
      <c r="H129" s="89">
        <v>6</v>
      </c>
      <c r="I129" s="89">
        <v>7</v>
      </c>
      <c r="J129" s="89">
        <v>8</v>
      </c>
    </row>
    <row r="130" spans="1:10" ht="23.1" customHeight="1">
      <c r="A130" s="79">
        <v>1</v>
      </c>
      <c r="B130" s="153" t="s">
        <v>269</v>
      </c>
      <c r="C130" s="151"/>
      <c r="D130" s="151"/>
      <c r="E130" s="90" t="str">
        <f t="shared" ref="E130:E164" si="85">IF(AND(C130=0,D130=0),"",IFERROR(IF(OR(D130=0,D130=""),-C130,D130-C130),""))</f>
        <v/>
      </c>
      <c r="F130" s="150" t="str">
        <f t="shared" ref="F130:F164" si="86">IF(AND(D130=0,C130=0),"",IFERROR(IF(C130=0, D130, D130/C130),""))</f>
        <v/>
      </c>
      <c r="G130" s="140"/>
      <c r="H130" s="140"/>
      <c r="I130" s="90" t="str">
        <f t="shared" ref="I130:I164" si="87">IF(AND(G130=0,H130=0),"",IFERROR(IF(OR(H130=0,H130=""),-G130,H130-G130),""))</f>
        <v/>
      </c>
      <c r="J130" s="150" t="str">
        <f t="shared" ref="J130:J164" si="88">IF(AND(H130=0,G130=0),"",IFERROR(IF(G130=0, H130, H130/G130),""))</f>
        <v/>
      </c>
    </row>
    <row r="131" spans="1:10" ht="23.1" customHeight="1">
      <c r="A131" s="79">
        <v>2</v>
      </c>
      <c r="B131" s="79" t="s">
        <v>32</v>
      </c>
      <c r="C131" s="151">
        <v>13</v>
      </c>
      <c r="D131" s="151">
        <v>10</v>
      </c>
      <c r="E131" s="90">
        <f t="shared" si="85"/>
        <v>-3</v>
      </c>
      <c r="F131" s="150">
        <f t="shared" si="86"/>
        <v>0.76923076923076927</v>
      </c>
      <c r="G131" s="140">
        <v>13</v>
      </c>
      <c r="H131" s="140">
        <v>10</v>
      </c>
      <c r="I131" s="90">
        <f t="shared" si="87"/>
        <v>-3</v>
      </c>
      <c r="J131" s="150">
        <f t="shared" si="88"/>
        <v>0.76923076923076927</v>
      </c>
    </row>
    <row r="132" spans="1:10" ht="23.1" customHeight="1">
      <c r="A132" s="79">
        <v>3</v>
      </c>
      <c r="B132" s="79" t="s">
        <v>161</v>
      </c>
      <c r="C132" s="151">
        <v>1</v>
      </c>
      <c r="D132" s="151">
        <v>4</v>
      </c>
      <c r="E132" s="90">
        <f t="shared" si="85"/>
        <v>3</v>
      </c>
      <c r="F132" s="150">
        <f t="shared" si="86"/>
        <v>4</v>
      </c>
      <c r="G132" s="140">
        <v>1</v>
      </c>
      <c r="H132" s="140">
        <v>4</v>
      </c>
      <c r="I132" s="90">
        <f t="shared" si="87"/>
        <v>3</v>
      </c>
      <c r="J132" s="150">
        <f t="shared" si="88"/>
        <v>4</v>
      </c>
    </row>
    <row r="133" spans="1:10" ht="23.1" customHeight="1">
      <c r="A133" s="79">
        <v>4</v>
      </c>
      <c r="B133" s="79" t="s">
        <v>162</v>
      </c>
      <c r="C133" s="151">
        <v>13</v>
      </c>
      <c r="D133" s="151">
        <v>5</v>
      </c>
      <c r="E133" s="90">
        <f t="shared" si="85"/>
        <v>-8</v>
      </c>
      <c r="F133" s="150">
        <f t="shared" si="86"/>
        <v>0.38461538461538464</v>
      </c>
      <c r="G133" s="140">
        <v>13</v>
      </c>
      <c r="H133" s="140">
        <v>5</v>
      </c>
      <c r="I133" s="90">
        <f t="shared" si="87"/>
        <v>-8</v>
      </c>
      <c r="J133" s="150">
        <f t="shared" si="88"/>
        <v>0.38461538461538464</v>
      </c>
    </row>
    <row r="134" spans="1:10" ht="23.1" customHeight="1">
      <c r="A134" s="79">
        <v>5</v>
      </c>
      <c r="B134" s="79" t="s">
        <v>163</v>
      </c>
      <c r="C134" s="151"/>
      <c r="D134" s="151"/>
      <c r="E134" s="90" t="str">
        <f t="shared" si="85"/>
        <v/>
      </c>
      <c r="F134" s="150" t="str">
        <f t="shared" si="86"/>
        <v/>
      </c>
      <c r="G134" s="140"/>
      <c r="H134" s="140"/>
      <c r="I134" s="90" t="str">
        <f t="shared" si="87"/>
        <v/>
      </c>
      <c r="J134" s="150" t="str">
        <f t="shared" si="88"/>
        <v/>
      </c>
    </row>
    <row r="135" spans="1:10" ht="23.1" customHeight="1">
      <c r="A135" s="79">
        <v>6</v>
      </c>
      <c r="B135" s="154" t="s">
        <v>164</v>
      </c>
      <c r="C135" s="151">
        <v>13</v>
      </c>
      <c r="D135" s="151">
        <v>9</v>
      </c>
      <c r="E135" s="90">
        <f t="shared" si="85"/>
        <v>-4</v>
      </c>
      <c r="F135" s="150">
        <f t="shared" si="86"/>
        <v>0.69230769230769229</v>
      </c>
      <c r="G135" s="140">
        <v>13</v>
      </c>
      <c r="H135" s="140">
        <v>9</v>
      </c>
      <c r="I135" s="90">
        <f t="shared" si="87"/>
        <v>-4</v>
      </c>
      <c r="J135" s="150">
        <f t="shared" si="88"/>
        <v>0.69230769230769229</v>
      </c>
    </row>
    <row r="136" spans="1:10" ht="23.1" customHeight="1">
      <c r="A136" s="79">
        <v>7</v>
      </c>
      <c r="B136" s="79" t="s">
        <v>33</v>
      </c>
      <c r="C136" s="151">
        <v>0</v>
      </c>
      <c r="D136" s="151">
        <v>40</v>
      </c>
      <c r="E136" s="90">
        <f t="shared" si="85"/>
        <v>40</v>
      </c>
      <c r="F136" s="150">
        <f t="shared" si="86"/>
        <v>40</v>
      </c>
      <c r="G136" s="140">
        <v>0</v>
      </c>
      <c r="H136" s="140">
        <v>40</v>
      </c>
      <c r="I136" s="90">
        <f t="shared" si="87"/>
        <v>40</v>
      </c>
      <c r="J136" s="150">
        <f t="shared" si="88"/>
        <v>40</v>
      </c>
    </row>
    <row r="137" spans="1:10" ht="23.1" customHeight="1">
      <c r="A137" s="79">
        <v>8</v>
      </c>
      <c r="B137" s="79" t="s">
        <v>140</v>
      </c>
      <c r="C137" s="151">
        <v>5</v>
      </c>
      <c r="D137" s="151">
        <v>6</v>
      </c>
      <c r="E137" s="90">
        <f t="shared" si="85"/>
        <v>1</v>
      </c>
      <c r="F137" s="150">
        <f t="shared" si="86"/>
        <v>1.2</v>
      </c>
      <c r="G137" s="140">
        <v>2</v>
      </c>
      <c r="H137" s="140">
        <v>0</v>
      </c>
      <c r="I137" s="90">
        <f t="shared" si="87"/>
        <v>-2</v>
      </c>
      <c r="J137" s="150">
        <f t="shared" si="88"/>
        <v>0</v>
      </c>
    </row>
    <row r="138" spans="1:10" ht="23.1" customHeight="1">
      <c r="A138" s="79">
        <v>9</v>
      </c>
      <c r="B138" s="79" t="s">
        <v>37</v>
      </c>
      <c r="C138" s="151">
        <v>4</v>
      </c>
      <c r="D138" s="151">
        <v>3</v>
      </c>
      <c r="E138" s="90">
        <f t="shared" si="85"/>
        <v>-1</v>
      </c>
      <c r="F138" s="150">
        <f t="shared" si="86"/>
        <v>0.75</v>
      </c>
      <c r="G138" s="140">
        <v>1</v>
      </c>
      <c r="H138" s="140">
        <v>0</v>
      </c>
      <c r="I138" s="90">
        <f t="shared" si="87"/>
        <v>-1</v>
      </c>
      <c r="J138" s="150">
        <f t="shared" si="88"/>
        <v>0</v>
      </c>
    </row>
    <row r="139" spans="1:10" ht="23.1" customHeight="1">
      <c r="A139" s="79">
        <v>10</v>
      </c>
      <c r="B139" s="79" t="s">
        <v>38</v>
      </c>
      <c r="C139" s="151">
        <v>0</v>
      </c>
      <c r="D139" s="151">
        <v>1</v>
      </c>
      <c r="E139" s="90">
        <f t="shared" si="85"/>
        <v>1</v>
      </c>
      <c r="F139" s="150">
        <f t="shared" si="86"/>
        <v>1</v>
      </c>
      <c r="G139" s="140">
        <v>0</v>
      </c>
      <c r="H139" s="140">
        <v>1</v>
      </c>
      <c r="I139" s="90">
        <f t="shared" si="87"/>
        <v>1</v>
      </c>
      <c r="J139" s="150">
        <f t="shared" si="88"/>
        <v>1</v>
      </c>
    </row>
    <row r="140" spans="1:10" ht="23.1" customHeight="1">
      <c r="A140" s="79">
        <v>11</v>
      </c>
      <c r="B140" s="79" t="s">
        <v>141</v>
      </c>
      <c r="C140" s="151"/>
      <c r="D140" s="151"/>
      <c r="E140" s="90" t="str">
        <f t="shared" si="85"/>
        <v/>
      </c>
      <c r="F140" s="150" t="str">
        <f t="shared" si="86"/>
        <v/>
      </c>
      <c r="G140" s="140"/>
      <c r="H140" s="140"/>
      <c r="I140" s="90" t="str">
        <f t="shared" si="87"/>
        <v/>
      </c>
      <c r="J140" s="150" t="str">
        <f t="shared" si="88"/>
        <v/>
      </c>
    </row>
    <row r="141" spans="1:10" ht="23.1" customHeight="1">
      <c r="A141" s="79">
        <v>12</v>
      </c>
      <c r="B141" s="79" t="s">
        <v>39</v>
      </c>
      <c r="C141" s="151">
        <v>1</v>
      </c>
      <c r="D141" s="151">
        <v>1</v>
      </c>
      <c r="E141" s="90">
        <f t="shared" si="85"/>
        <v>0</v>
      </c>
      <c r="F141" s="150">
        <f t="shared" si="86"/>
        <v>1</v>
      </c>
      <c r="G141" s="140">
        <v>1</v>
      </c>
      <c r="H141" s="140">
        <v>1</v>
      </c>
      <c r="I141" s="90">
        <f t="shared" si="87"/>
        <v>0</v>
      </c>
      <c r="J141" s="150">
        <f t="shared" si="88"/>
        <v>1</v>
      </c>
    </row>
    <row r="142" spans="1:10" ht="23.1" customHeight="1">
      <c r="A142" s="79">
        <v>13</v>
      </c>
      <c r="B142" s="79" t="s">
        <v>141</v>
      </c>
      <c r="C142" s="151"/>
      <c r="D142" s="151"/>
      <c r="E142" s="90" t="str">
        <f t="shared" si="85"/>
        <v/>
      </c>
      <c r="F142" s="150" t="str">
        <f t="shared" si="86"/>
        <v/>
      </c>
      <c r="G142" s="140"/>
      <c r="H142" s="140"/>
      <c r="I142" s="90" t="str">
        <f t="shared" si="87"/>
        <v/>
      </c>
      <c r="J142" s="150" t="str">
        <f t="shared" si="88"/>
        <v/>
      </c>
    </row>
    <row r="143" spans="1:10" ht="23.1" customHeight="1">
      <c r="A143" s="79">
        <v>14</v>
      </c>
      <c r="B143" s="79" t="s">
        <v>40</v>
      </c>
      <c r="C143" s="151">
        <v>0</v>
      </c>
      <c r="D143" s="151">
        <v>1</v>
      </c>
      <c r="E143" s="90">
        <f t="shared" si="85"/>
        <v>1</v>
      </c>
      <c r="F143" s="150">
        <f t="shared" si="86"/>
        <v>1</v>
      </c>
      <c r="G143" s="140">
        <v>0</v>
      </c>
      <c r="H143" s="140">
        <v>1</v>
      </c>
      <c r="I143" s="90">
        <f t="shared" si="87"/>
        <v>1</v>
      </c>
      <c r="J143" s="150">
        <f t="shared" si="88"/>
        <v>1</v>
      </c>
    </row>
    <row r="144" spans="1:10" ht="23.1" customHeight="1">
      <c r="A144" s="79">
        <v>15</v>
      </c>
      <c r="B144" s="79" t="s">
        <v>141</v>
      </c>
      <c r="C144" s="151"/>
      <c r="D144" s="151"/>
      <c r="E144" s="90" t="str">
        <f t="shared" si="85"/>
        <v/>
      </c>
      <c r="F144" s="150" t="str">
        <f t="shared" si="86"/>
        <v/>
      </c>
      <c r="G144" s="140"/>
      <c r="H144" s="140"/>
      <c r="I144" s="90" t="str">
        <f t="shared" si="87"/>
        <v/>
      </c>
      <c r="J144" s="150" t="str">
        <f t="shared" si="88"/>
        <v/>
      </c>
    </row>
    <row r="145" spans="1:10" ht="23.1" customHeight="1">
      <c r="A145" s="79">
        <v>16</v>
      </c>
      <c r="B145" s="79" t="s">
        <v>142</v>
      </c>
      <c r="C145" s="151">
        <v>0</v>
      </c>
      <c r="D145" s="151">
        <v>0</v>
      </c>
      <c r="E145" s="90" t="str">
        <f t="shared" si="85"/>
        <v/>
      </c>
      <c r="F145" s="150" t="str">
        <f t="shared" si="86"/>
        <v/>
      </c>
      <c r="G145" s="140">
        <v>0</v>
      </c>
      <c r="H145" s="140">
        <v>0</v>
      </c>
      <c r="I145" s="90" t="str">
        <f t="shared" si="87"/>
        <v/>
      </c>
      <c r="J145" s="150" t="str">
        <f t="shared" si="88"/>
        <v/>
      </c>
    </row>
    <row r="146" spans="1:10" ht="23.1" customHeight="1">
      <c r="A146" s="79">
        <v>17</v>
      </c>
      <c r="B146" s="153" t="s">
        <v>141</v>
      </c>
      <c r="C146" s="151"/>
      <c r="D146" s="151"/>
      <c r="E146" s="90" t="str">
        <f t="shared" si="85"/>
        <v/>
      </c>
      <c r="F146" s="150" t="str">
        <f t="shared" si="86"/>
        <v/>
      </c>
      <c r="G146" s="140"/>
      <c r="H146" s="140"/>
      <c r="I146" s="90" t="str">
        <f t="shared" si="87"/>
        <v/>
      </c>
      <c r="J146" s="150" t="str">
        <f t="shared" si="88"/>
        <v/>
      </c>
    </row>
    <row r="147" spans="1:10" ht="23.1" customHeight="1">
      <c r="A147" s="79">
        <v>18</v>
      </c>
      <c r="B147" s="153" t="s">
        <v>42</v>
      </c>
      <c r="C147" s="151">
        <v>0</v>
      </c>
      <c r="D147" s="151">
        <v>0</v>
      </c>
      <c r="E147" s="90" t="str">
        <f t="shared" si="85"/>
        <v/>
      </c>
      <c r="F147" s="150" t="str">
        <f t="shared" si="86"/>
        <v/>
      </c>
      <c r="G147" s="140">
        <v>0</v>
      </c>
      <c r="H147" s="140">
        <v>0</v>
      </c>
      <c r="I147" s="90" t="str">
        <f t="shared" si="87"/>
        <v/>
      </c>
      <c r="J147" s="150" t="str">
        <f t="shared" si="88"/>
        <v/>
      </c>
    </row>
    <row r="148" spans="1:10" ht="23.1" customHeight="1">
      <c r="A148" s="79">
        <v>19</v>
      </c>
      <c r="B148" s="153" t="s">
        <v>141</v>
      </c>
      <c r="C148" s="151"/>
      <c r="D148" s="151"/>
      <c r="E148" s="90" t="str">
        <f t="shared" si="85"/>
        <v/>
      </c>
      <c r="F148" s="150" t="str">
        <f t="shared" si="86"/>
        <v/>
      </c>
      <c r="G148" s="140"/>
      <c r="H148" s="140"/>
      <c r="I148" s="90" t="str">
        <f t="shared" si="87"/>
        <v/>
      </c>
      <c r="J148" s="150" t="str">
        <f t="shared" si="88"/>
        <v/>
      </c>
    </row>
    <row r="149" spans="1:10" ht="23.1" customHeight="1">
      <c r="A149" s="79">
        <v>20</v>
      </c>
      <c r="B149" s="79" t="s">
        <v>292</v>
      </c>
      <c r="C149" s="151">
        <v>0</v>
      </c>
      <c r="D149" s="151">
        <v>0</v>
      </c>
      <c r="E149" s="90" t="str">
        <f t="shared" si="85"/>
        <v/>
      </c>
      <c r="F149" s="150" t="str">
        <f t="shared" si="86"/>
        <v/>
      </c>
      <c r="G149" s="140">
        <v>0</v>
      </c>
      <c r="H149" s="140">
        <v>0</v>
      </c>
      <c r="I149" s="90" t="str">
        <f t="shared" si="87"/>
        <v/>
      </c>
      <c r="J149" s="150" t="str">
        <f t="shared" si="88"/>
        <v/>
      </c>
    </row>
    <row r="150" spans="1:10" ht="23.1" customHeight="1">
      <c r="A150" s="79">
        <v>21</v>
      </c>
      <c r="B150" s="153" t="s">
        <v>141</v>
      </c>
      <c r="C150" s="151"/>
      <c r="D150" s="151"/>
      <c r="E150" s="90" t="str">
        <f t="shared" si="85"/>
        <v/>
      </c>
      <c r="F150" s="150" t="str">
        <f t="shared" si="86"/>
        <v/>
      </c>
      <c r="G150" s="140"/>
      <c r="H150" s="140"/>
      <c r="I150" s="90" t="str">
        <f t="shared" si="87"/>
        <v/>
      </c>
      <c r="J150" s="150" t="str">
        <f t="shared" si="88"/>
        <v/>
      </c>
    </row>
    <row r="151" spans="1:10" ht="23.1" customHeight="1">
      <c r="A151" s="79">
        <v>22</v>
      </c>
      <c r="B151" s="79" t="s">
        <v>39</v>
      </c>
      <c r="C151" s="151"/>
      <c r="D151" s="151"/>
      <c r="E151" s="90" t="str">
        <f t="shared" si="85"/>
        <v/>
      </c>
      <c r="F151" s="150" t="str">
        <f t="shared" si="86"/>
        <v/>
      </c>
      <c r="G151" s="140"/>
      <c r="H151" s="140"/>
      <c r="I151" s="90" t="str">
        <f t="shared" si="87"/>
        <v/>
      </c>
      <c r="J151" s="150" t="str">
        <f t="shared" si="88"/>
        <v/>
      </c>
    </row>
    <row r="152" spans="1:10" ht="23.1" customHeight="1">
      <c r="A152" s="79">
        <v>23</v>
      </c>
      <c r="B152" s="79" t="s">
        <v>40</v>
      </c>
      <c r="C152" s="151"/>
      <c r="D152" s="151"/>
      <c r="E152" s="90" t="str">
        <f t="shared" si="85"/>
        <v/>
      </c>
      <c r="F152" s="150" t="str">
        <f t="shared" si="86"/>
        <v/>
      </c>
      <c r="G152" s="140"/>
      <c r="H152" s="140"/>
      <c r="I152" s="90" t="str">
        <f t="shared" si="87"/>
        <v/>
      </c>
      <c r="J152" s="150" t="str">
        <f t="shared" si="88"/>
        <v/>
      </c>
    </row>
    <row r="153" spans="1:10" ht="23.1" customHeight="1">
      <c r="A153" s="79">
        <v>24</v>
      </c>
      <c r="B153" s="79" t="s">
        <v>142</v>
      </c>
      <c r="C153" s="151"/>
      <c r="D153" s="151"/>
      <c r="E153" s="90" t="str">
        <f t="shared" si="85"/>
        <v/>
      </c>
      <c r="F153" s="150" t="str">
        <f t="shared" si="86"/>
        <v/>
      </c>
      <c r="G153" s="140"/>
      <c r="H153" s="140"/>
      <c r="I153" s="90" t="str">
        <f t="shared" si="87"/>
        <v/>
      </c>
      <c r="J153" s="150" t="str">
        <f t="shared" si="88"/>
        <v/>
      </c>
    </row>
    <row r="154" spans="1:10" ht="23.1" customHeight="1">
      <c r="A154" s="79">
        <v>25</v>
      </c>
      <c r="B154" s="79" t="s">
        <v>42</v>
      </c>
      <c r="C154" s="151"/>
      <c r="D154" s="151"/>
      <c r="E154" s="90" t="str">
        <f t="shared" si="85"/>
        <v/>
      </c>
      <c r="F154" s="150" t="str">
        <f t="shared" si="86"/>
        <v/>
      </c>
      <c r="G154" s="140"/>
      <c r="H154" s="140"/>
      <c r="I154" s="90" t="str">
        <f t="shared" si="87"/>
        <v/>
      </c>
      <c r="J154" s="150" t="str">
        <f t="shared" si="88"/>
        <v/>
      </c>
    </row>
    <row r="155" spans="1:10" ht="23.1" customHeight="1">
      <c r="A155" s="79">
        <v>26</v>
      </c>
      <c r="B155" s="79" t="s">
        <v>43</v>
      </c>
      <c r="C155" s="151"/>
      <c r="D155" s="151"/>
      <c r="E155" s="90" t="str">
        <f t="shared" si="85"/>
        <v/>
      </c>
      <c r="F155" s="150" t="str">
        <f t="shared" si="86"/>
        <v/>
      </c>
      <c r="G155" s="140"/>
      <c r="H155" s="140"/>
      <c r="I155" s="90" t="str">
        <f t="shared" si="87"/>
        <v/>
      </c>
      <c r="J155" s="150" t="str">
        <f t="shared" si="88"/>
        <v/>
      </c>
    </row>
    <row r="156" spans="1:10" ht="23.1" customHeight="1">
      <c r="A156" s="79">
        <v>27</v>
      </c>
      <c r="B156" s="153" t="s">
        <v>165</v>
      </c>
      <c r="C156" s="151"/>
      <c r="D156" s="151"/>
      <c r="E156" s="90" t="str">
        <f t="shared" si="85"/>
        <v/>
      </c>
      <c r="F156" s="150" t="str">
        <f t="shared" si="86"/>
        <v/>
      </c>
      <c r="G156" s="140"/>
      <c r="H156" s="140"/>
      <c r="I156" s="90" t="str">
        <f t="shared" si="87"/>
        <v/>
      </c>
      <c r="J156" s="150" t="str">
        <f t="shared" si="88"/>
        <v/>
      </c>
    </row>
    <row r="157" spans="1:10" ht="23.1" customHeight="1">
      <c r="A157" s="79">
        <v>28</v>
      </c>
      <c r="B157" s="79" t="s">
        <v>37</v>
      </c>
      <c r="C157" s="151">
        <v>12</v>
      </c>
      <c r="D157" s="151">
        <v>22</v>
      </c>
      <c r="E157" s="90">
        <f t="shared" si="85"/>
        <v>10</v>
      </c>
      <c r="F157" s="150">
        <f t="shared" si="86"/>
        <v>1.8333333333333333</v>
      </c>
      <c r="G157" s="140">
        <v>12</v>
      </c>
      <c r="H157" s="140">
        <v>22</v>
      </c>
      <c r="I157" s="90">
        <f t="shared" si="87"/>
        <v>10</v>
      </c>
      <c r="J157" s="150">
        <f t="shared" si="88"/>
        <v>1.8333333333333333</v>
      </c>
    </row>
    <row r="158" spans="1:10" ht="23.1" customHeight="1">
      <c r="A158" s="79">
        <v>29</v>
      </c>
      <c r="B158" s="79" t="s">
        <v>38</v>
      </c>
      <c r="C158" s="151">
        <v>7</v>
      </c>
      <c r="D158" s="151">
        <v>11</v>
      </c>
      <c r="E158" s="90">
        <f t="shared" si="85"/>
        <v>4</v>
      </c>
      <c r="F158" s="150">
        <f t="shared" si="86"/>
        <v>1.5714285714285714</v>
      </c>
      <c r="G158" s="140">
        <v>7</v>
      </c>
      <c r="H158" s="140">
        <v>11</v>
      </c>
      <c r="I158" s="90">
        <f t="shared" si="87"/>
        <v>4</v>
      </c>
      <c r="J158" s="150">
        <f t="shared" si="88"/>
        <v>1.5714285714285714</v>
      </c>
    </row>
    <row r="159" spans="1:10" ht="23.1" customHeight="1">
      <c r="A159" s="79">
        <v>30</v>
      </c>
      <c r="B159" s="79" t="s">
        <v>40</v>
      </c>
      <c r="C159" s="151">
        <v>3</v>
      </c>
      <c r="D159" s="151">
        <v>3</v>
      </c>
      <c r="E159" s="90">
        <f t="shared" si="85"/>
        <v>0</v>
      </c>
      <c r="F159" s="150">
        <f t="shared" si="86"/>
        <v>1</v>
      </c>
      <c r="G159" s="140">
        <v>3</v>
      </c>
      <c r="H159" s="140">
        <v>3</v>
      </c>
      <c r="I159" s="90">
        <f t="shared" si="87"/>
        <v>0</v>
      </c>
      <c r="J159" s="150">
        <f t="shared" si="88"/>
        <v>1</v>
      </c>
    </row>
    <row r="160" spans="1:10" ht="23.1" customHeight="1">
      <c r="A160" s="79">
        <v>31</v>
      </c>
      <c r="B160" s="79" t="s">
        <v>41</v>
      </c>
      <c r="C160" s="151">
        <v>2</v>
      </c>
      <c r="D160" s="151">
        <v>3</v>
      </c>
      <c r="E160" s="90">
        <f t="shared" si="85"/>
        <v>1</v>
      </c>
      <c r="F160" s="150">
        <f t="shared" si="86"/>
        <v>1.5</v>
      </c>
      <c r="G160" s="140">
        <v>2</v>
      </c>
      <c r="H160" s="140">
        <v>3</v>
      </c>
      <c r="I160" s="90">
        <f t="shared" si="87"/>
        <v>1</v>
      </c>
      <c r="J160" s="150">
        <f t="shared" si="88"/>
        <v>1.5</v>
      </c>
    </row>
    <row r="161" spans="1:10" ht="23.1" customHeight="1">
      <c r="A161" s="79">
        <v>32</v>
      </c>
      <c r="B161" s="79" t="s">
        <v>39</v>
      </c>
      <c r="C161" s="151">
        <v>1</v>
      </c>
      <c r="D161" s="151">
        <v>1</v>
      </c>
      <c r="E161" s="90">
        <f t="shared" si="85"/>
        <v>0</v>
      </c>
      <c r="F161" s="150">
        <f t="shared" si="86"/>
        <v>1</v>
      </c>
      <c r="G161" s="140">
        <v>1</v>
      </c>
      <c r="H161" s="140">
        <v>1</v>
      </c>
      <c r="I161" s="90">
        <f t="shared" si="87"/>
        <v>0</v>
      </c>
      <c r="J161" s="150">
        <f t="shared" si="88"/>
        <v>1</v>
      </c>
    </row>
    <row r="162" spans="1:10" ht="23.1" customHeight="1">
      <c r="A162" s="79">
        <v>33</v>
      </c>
      <c r="B162" s="79" t="s">
        <v>44</v>
      </c>
      <c r="C162" s="151">
        <v>288675.59999999998</v>
      </c>
      <c r="D162" s="151">
        <v>300987.8</v>
      </c>
      <c r="E162" s="90">
        <f t="shared" si="85"/>
        <v>12312.200000000012</v>
      </c>
      <c r="F162" s="150">
        <f t="shared" si="86"/>
        <v>1.042650643144069</v>
      </c>
      <c r="G162" s="140">
        <v>288675.59999999998</v>
      </c>
      <c r="H162" s="140">
        <v>1224964.1000000001</v>
      </c>
      <c r="I162" s="90">
        <f t="shared" si="87"/>
        <v>936288.50000000012</v>
      </c>
      <c r="J162" s="150">
        <f t="shared" si="88"/>
        <v>4.2433932760510418</v>
      </c>
    </row>
    <row r="163" spans="1:10" ht="23.1" customHeight="1">
      <c r="A163" s="79">
        <v>34</v>
      </c>
      <c r="B163" s="79" t="s">
        <v>45</v>
      </c>
      <c r="C163" s="151">
        <v>285171.40000000002</v>
      </c>
      <c r="D163" s="151">
        <v>283244.59999999998</v>
      </c>
      <c r="E163" s="90">
        <f t="shared" si="85"/>
        <v>-1926.8000000000466</v>
      </c>
      <c r="F163" s="150">
        <f t="shared" si="86"/>
        <v>0.993243361711588</v>
      </c>
      <c r="G163" s="140">
        <v>285171.40000000002</v>
      </c>
      <c r="H163" s="140">
        <v>248326.6</v>
      </c>
      <c r="I163" s="90">
        <f t="shared" si="87"/>
        <v>-36844.800000000017</v>
      </c>
      <c r="J163" s="150">
        <f t="shared" si="88"/>
        <v>0.87079770271492862</v>
      </c>
    </row>
    <row r="164" spans="1:10" ht="23.1" customHeight="1">
      <c r="A164" s="79">
        <v>35</v>
      </c>
      <c r="B164" s="79" t="s">
        <v>46</v>
      </c>
      <c r="C164" s="151"/>
      <c r="D164" s="151"/>
      <c r="E164" s="90" t="str">
        <f t="shared" si="85"/>
        <v/>
      </c>
      <c r="F164" s="150" t="str">
        <f t="shared" si="86"/>
        <v/>
      </c>
      <c r="G164" s="140"/>
      <c r="H164" s="140"/>
      <c r="I164" s="90" t="str">
        <f t="shared" si="87"/>
        <v/>
      </c>
      <c r="J164" s="150" t="str">
        <f t="shared" si="88"/>
        <v/>
      </c>
    </row>
    <row r="165" spans="1:10" ht="23.1" customHeight="1">
      <c r="A165" s="155"/>
      <c r="B165" s="155"/>
      <c r="C165" s="155"/>
      <c r="D165" s="155"/>
      <c r="E165" s="155"/>
      <c r="F165" s="155"/>
      <c r="G165" s="155"/>
      <c r="H165" s="155"/>
      <c r="I165" s="155"/>
      <c r="J165" s="155"/>
    </row>
    <row r="166" spans="1:10" ht="15" customHeight="1">
      <c r="A166" s="195" t="s">
        <v>246</v>
      </c>
      <c r="B166" s="195"/>
      <c r="C166" s="195"/>
      <c r="D166" s="195"/>
      <c r="E166" s="195"/>
      <c r="F166" s="195"/>
      <c r="G166" s="195"/>
      <c r="H166" s="195"/>
      <c r="I166" s="195"/>
      <c r="J166" s="195"/>
    </row>
    <row r="167" spans="1:10" ht="15" customHeight="1">
      <c r="A167" s="196"/>
      <c r="B167" s="196"/>
      <c r="C167" s="196"/>
      <c r="D167" s="196"/>
      <c r="E167" s="196"/>
      <c r="F167" s="196"/>
      <c r="G167" s="196"/>
      <c r="H167" s="196"/>
      <c r="I167" s="196"/>
      <c r="J167" s="196"/>
    </row>
    <row r="168" spans="1:10" ht="50.1" customHeight="1">
      <c r="A168" s="90"/>
      <c r="B168" s="87" t="s">
        <v>30</v>
      </c>
      <c r="C168" s="87" t="str">
        <f>"Факт " &amp;$J$2 &amp; "               2024 г"</f>
        <v>Факт Сентябрь               2024 г</v>
      </c>
      <c r="D168" s="87" t="str">
        <f xml:space="preserve"> "Факт " &amp;$J$2&amp; "               2025 г"</f>
        <v>Факт Сентябрь               2025 г</v>
      </c>
      <c r="E168" s="193" t="s">
        <v>317</v>
      </c>
      <c r="F168" s="194"/>
      <c r="G168" s="87" t="str">
        <f xml:space="preserve"> "Факт Январь -" &amp;$J$2&amp; " 2024 г"</f>
        <v>Факт Январь -Сентябрь 2024 г</v>
      </c>
      <c r="H168" s="87" t="str">
        <f xml:space="preserve"> "Факт Январь -" &amp;$J$2&amp; " 2025 г"</f>
        <v>Факт Январь -Сентябрь 2025 г</v>
      </c>
      <c r="I168" s="193" t="s">
        <v>317</v>
      </c>
      <c r="J168" s="194"/>
    </row>
    <row r="169" spans="1:10" ht="57.75" customHeight="1">
      <c r="A169" s="152"/>
      <c r="B169" s="152"/>
      <c r="C169" s="155"/>
      <c r="D169" s="155"/>
      <c r="E169" s="88" t="s">
        <v>3</v>
      </c>
      <c r="F169" s="89" t="s">
        <v>4</v>
      </c>
      <c r="G169" s="152"/>
      <c r="H169" s="152"/>
      <c r="I169" s="88" t="s">
        <v>3</v>
      </c>
      <c r="J169" s="89" t="s">
        <v>4</v>
      </c>
    </row>
    <row r="170" spans="1:10" ht="20.25" customHeight="1">
      <c r="A170" s="90" t="s">
        <v>1</v>
      </c>
      <c r="B170" s="89" t="s">
        <v>12</v>
      </c>
      <c r="C170" s="89">
        <v>1</v>
      </c>
      <c r="D170" s="89">
        <v>2</v>
      </c>
      <c r="E170" s="89">
        <v>3</v>
      </c>
      <c r="F170" s="89">
        <v>4</v>
      </c>
      <c r="G170" s="89">
        <v>5</v>
      </c>
      <c r="H170" s="89">
        <v>6</v>
      </c>
      <c r="I170" s="89">
        <v>7</v>
      </c>
      <c r="J170" s="89">
        <v>8</v>
      </c>
    </row>
    <row r="171" spans="1:10" ht="23.1" customHeight="1">
      <c r="A171" s="79">
        <v>1</v>
      </c>
      <c r="B171" s="153" t="s">
        <v>269</v>
      </c>
      <c r="C171" s="151"/>
      <c r="D171" s="151"/>
      <c r="E171" s="90" t="str">
        <f t="shared" ref="E171:E205" si="89">IF(AND(C171=0,D171=0),"",IFERROR(IF(OR(D171=0,D171=""),-C171,D171-C171),""))</f>
        <v/>
      </c>
      <c r="F171" s="150" t="str">
        <f t="shared" ref="F171:F205" si="90">IF(AND(D171=0,C171=0),"",IFERROR(IF(C171=0, D171, D171/C171),""))</f>
        <v/>
      </c>
      <c r="G171" s="140"/>
      <c r="H171" s="140"/>
      <c r="I171" s="90" t="str">
        <f t="shared" ref="I171:I205" si="91">IF(AND(G171=0,H171=0),"",IFERROR(IF(OR(H171=0,H171=""),-G171,H171-G171),""))</f>
        <v/>
      </c>
      <c r="J171" s="150" t="str">
        <f t="shared" ref="J171:J205" si="92">IF(AND(H171=0,G171=0),"",IFERROR(IF(G171=0, H171, H171/G171),""))</f>
        <v/>
      </c>
    </row>
    <row r="172" spans="1:10" ht="23.1" customHeight="1">
      <c r="A172" s="79">
        <v>2</v>
      </c>
      <c r="B172" s="79" t="s">
        <v>32</v>
      </c>
      <c r="C172" s="151">
        <v>11</v>
      </c>
      <c r="D172" s="151">
        <v>47</v>
      </c>
      <c r="E172" s="90">
        <f t="shared" si="89"/>
        <v>36</v>
      </c>
      <c r="F172" s="150">
        <f t="shared" si="90"/>
        <v>4.2727272727272725</v>
      </c>
      <c r="G172" s="140">
        <v>11</v>
      </c>
      <c r="H172" s="140">
        <v>47</v>
      </c>
      <c r="I172" s="90">
        <f t="shared" si="91"/>
        <v>36</v>
      </c>
      <c r="J172" s="150">
        <f t="shared" si="92"/>
        <v>4.2727272727272725</v>
      </c>
    </row>
    <row r="173" spans="1:10" ht="23.1" customHeight="1">
      <c r="A173" s="79">
        <v>3</v>
      </c>
      <c r="B173" s="79" t="s">
        <v>161</v>
      </c>
      <c r="C173" s="151">
        <v>6</v>
      </c>
      <c r="D173" s="151">
        <v>2</v>
      </c>
      <c r="E173" s="90">
        <f t="shared" si="89"/>
        <v>-4</v>
      </c>
      <c r="F173" s="150">
        <f t="shared" si="90"/>
        <v>0.33333333333333331</v>
      </c>
      <c r="G173" s="140">
        <v>6</v>
      </c>
      <c r="H173" s="140">
        <v>2</v>
      </c>
      <c r="I173" s="90">
        <f t="shared" si="91"/>
        <v>-4</v>
      </c>
      <c r="J173" s="150">
        <f t="shared" si="92"/>
        <v>0.33333333333333331</v>
      </c>
    </row>
    <row r="174" spans="1:10" ht="23.1" customHeight="1">
      <c r="A174" s="79">
        <v>4</v>
      </c>
      <c r="B174" s="79" t="s">
        <v>162</v>
      </c>
      <c r="C174" s="151">
        <v>5</v>
      </c>
      <c r="D174" s="151">
        <v>3</v>
      </c>
      <c r="E174" s="90">
        <f t="shared" si="89"/>
        <v>-2</v>
      </c>
      <c r="F174" s="150">
        <f t="shared" si="90"/>
        <v>0.6</v>
      </c>
      <c r="G174" s="140">
        <v>5</v>
      </c>
      <c r="H174" s="140">
        <v>3</v>
      </c>
      <c r="I174" s="90">
        <f t="shared" si="91"/>
        <v>-2</v>
      </c>
      <c r="J174" s="150">
        <f t="shared" si="92"/>
        <v>0.6</v>
      </c>
    </row>
    <row r="175" spans="1:10" ht="23.1" customHeight="1">
      <c r="A175" s="79">
        <v>5</v>
      </c>
      <c r="B175" s="79" t="s">
        <v>163</v>
      </c>
      <c r="C175" s="151"/>
      <c r="D175" s="151"/>
      <c r="E175" s="90" t="str">
        <f t="shared" si="89"/>
        <v/>
      </c>
      <c r="F175" s="150" t="str">
        <f t="shared" si="90"/>
        <v/>
      </c>
      <c r="G175" s="140"/>
      <c r="H175" s="140"/>
      <c r="I175" s="90" t="str">
        <f t="shared" si="91"/>
        <v/>
      </c>
      <c r="J175" s="150" t="str">
        <f t="shared" si="92"/>
        <v/>
      </c>
    </row>
    <row r="176" spans="1:10" ht="23.1" customHeight="1">
      <c r="A176" s="79">
        <v>6</v>
      </c>
      <c r="B176" s="154" t="s">
        <v>164</v>
      </c>
      <c r="C176" s="151">
        <v>8</v>
      </c>
      <c r="D176" s="151">
        <v>9</v>
      </c>
      <c r="E176" s="90">
        <f t="shared" si="89"/>
        <v>1</v>
      </c>
      <c r="F176" s="150">
        <f t="shared" si="90"/>
        <v>1.125</v>
      </c>
      <c r="G176" s="140">
        <v>8</v>
      </c>
      <c r="H176" s="140">
        <v>9</v>
      </c>
      <c r="I176" s="90">
        <f t="shared" si="91"/>
        <v>1</v>
      </c>
      <c r="J176" s="150">
        <f t="shared" si="92"/>
        <v>1.125</v>
      </c>
    </row>
    <row r="177" spans="1:10" ht="23.1" customHeight="1">
      <c r="A177" s="79">
        <v>7</v>
      </c>
      <c r="B177" s="79" t="s">
        <v>33</v>
      </c>
      <c r="C177" s="151">
        <v>0</v>
      </c>
      <c r="D177" s="151">
        <v>104</v>
      </c>
      <c r="E177" s="90">
        <f t="shared" si="89"/>
        <v>104</v>
      </c>
      <c r="F177" s="150">
        <f t="shared" si="90"/>
        <v>104</v>
      </c>
      <c r="G177" s="140">
        <v>0</v>
      </c>
      <c r="H177" s="140">
        <v>104</v>
      </c>
      <c r="I177" s="90">
        <f t="shared" si="91"/>
        <v>104</v>
      </c>
      <c r="J177" s="150">
        <f t="shared" si="92"/>
        <v>104</v>
      </c>
    </row>
    <row r="178" spans="1:10" ht="23.1" customHeight="1">
      <c r="A178" s="79">
        <v>8</v>
      </c>
      <c r="B178" s="79" t="s">
        <v>140</v>
      </c>
      <c r="C178" s="151">
        <v>11</v>
      </c>
      <c r="D178" s="151">
        <v>13</v>
      </c>
      <c r="E178" s="90">
        <f t="shared" si="89"/>
        <v>2</v>
      </c>
      <c r="F178" s="150">
        <f t="shared" si="90"/>
        <v>1.1818181818181819</v>
      </c>
      <c r="G178" s="140">
        <v>6</v>
      </c>
      <c r="H178" s="140">
        <v>3</v>
      </c>
      <c r="I178" s="90">
        <f t="shared" si="91"/>
        <v>-3</v>
      </c>
      <c r="J178" s="150">
        <f t="shared" si="92"/>
        <v>0.5</v>
      </c>
    </row>
    <row r="179" spans="1:10" ht="23.1" customHeight="1">
      <c r="A179" s="79">
        <v>9</v>
      </c>
      <c r="B179" s="79" t="s">
        <v>37</v>
      </c>
      <c r="C179" s="151">
        <v>9</v>
      </c>
      <c r="D179" s="151">
        <v>8</v>
      </c>
      <c r="E179" s="90">
        <f t="shared" si="89"/>
        <v>-1</v>
      </c>
      <c r="F179" s="150">
        <f t="shared" si="90"/>
        <v>0.88888888888888884</v>
      </c>
      <c r="G179" s="140">
        <v>6</v>
      </c>
      <c r="H179" s="140">
        <v>1</v>
      </c>
      <c r="I179" s="90">
        <f t="shared" si="91"/>
        <v>-5</v>
      </c>
      <c r="J179" s="150">
        <f t="shared" si="92"/>
        <v>0.16666666666666666</v>
      </c>
    </row>
    <row r="180" spans="1:10" ht="23.1" customHeight="1">
      <c r="A180" s="79">
        <v>10</v>
      </c>
      <c r="B180" s="79" t="s">
        <v>38</v>
      </c>
      <c r="C180" s="151">
        <v>2</v>
      </c>
      <c r="D180" s="151">
        <v>4</v>
      </c>
      <c r="E180" s="90">
        <f t="shared" si="89"/>
        <v>2</v>
      </c>
      <c r="F180" s="150">
        <f t="shared" si="90"/>
        <v>2</v>
      </c>
      <c r="G180" s="140">
        <v>0</v>
      </c>
      <c r="H180" s="140">
        <v>1</v>
      </c>
      <c r="I180" s="90">
        <f t="shared" si="91"/>
        <v>1</v>
      </c>
      <c r="J180" s="150">
        <f t="shared" si="92"/>
        <v>1</v>
      </c>
    </row>
    <row r="181" spans="1:10" ht="23.1" customHeight="1">
      <c r="A181" s="79">
        <v>11</v>
      </c>
      <c r="B181" s="79" t="s">
        <v>141</v>
      </c>
      <c r="C181" s="151"/>
      <c r="D181" s="151"/>
      <c r="E181" s="90" t="str">
        <f t="shared" si="89"/>
        <v/>
      </c>
      <c r="F181" s="150" t="str">
        <f t="shared" si="90"/>
        <v/>
      </c>
      <c r="G181" s="140"/>
      <c r="H181" s="140"/>
      <c r="I181" s="90" t="str">
        <f t="shared" si="91"/>
        <v/>
      </c>
      <c r="J181" s="150" t="str">
        <f t="shared" si="92"/>
        <v/>
      </c>
    </row>
    <row r="182" spans="1:10" ht="23.1" customHeight="1">
      <c r="A182" s="79">
        <v>12</v>
      </c>
      <c r="B182" s="79" t="s">
        <v>39</v>
      </c>
      <c r="C182" s="151">
        <v>0</v>
      </c>
      <c r="D182" s="151">
        <v>1</v>
      </c>
      <c r="E182" s="90">
        <f t="shared" si="89"/>
        <v>1</v>
      </c>
      <c r="F182" s="150">
        <f t="shared" si="90"/>
        <v>1</v>
      </c>
      <c r="G182" s="140">
        <v>0</v>
      </c>
      <c r="H182" s="140">
        <v>1</v>
      </c>
      <c r="I182" s="90">
        <f t="shared" si="91"/>
        <v>1</v>
      </c>
      <c r="J182" s="150">
        <f t="shared" si="92"/>
        <v>1</v>
      </c>
    </row>
    <row r="183" spans="1:10" ht="23.1" customHeight="1">
      <c r="A183" s="79">
        <v>13</v>
      </c>
      <c r="B183" s="79" t="s">
        <v>141</v>
      </c>
      <c r="C183" s="151"/>
      <c r="D183" s="151"/>
      <c r="E183" s="90" t="str">
        <f t="shared" si="89"/>
        <v/>
      </c>
      <c r="F183" s="150" t="str">
        <f t="shared" si="90"/>
        <v/>
      </c>
      <c r="G183" s="140"/>
      <c r="H183" s="140"/>
      <c r="I183" s="90" t="str">
        <f t="shared" si="91"/>
        <v/>
      </c>
      <c r="J183" s="150" t="str">
        <f t="shared" si="92"/>
        <v/>
      </c>
    </row>
    <row r="184" spans="1:10" ht="23.1" customHeight="1">
      <c r="A184" s="79">
        <v>14</v>
      </c>
      <c r="B184" s="79" t="s">
        <v>40</v>
      </c>
      <c r="C184" s="151">
        <v>0</v>
      </c>
      <c r="D184" s="151">
        <v>0</v>
      </c>
      <c r="E184" s="90" t="str">
        <f t="shared" si="89"/>
        <v/>
      </c>
      <c r="F184" s="150" t="str">
        <f t="shared" si="90"/>
        <v/>
      </c>
      <c r="G184" s="140">
        <v>0</v>
      </c>
      <c r="H184" s="140">
        <v>0</v>
      </c>
      <c r="I184" s="90" t="str">
        <f t="shared" si="91"/>
        <v/>
      </c>
      <c r="J184" s="150" t="str">
        <f t="shared" si="92"/>
        <v/>
      </c>
    </row>
    <row r="185" spans="1:10" ht="23.1" customHeight="1">
      <c r="A185" s="79">
        <v>15</v>
      </c>
      <c r="B185" s="79" t="s">
        <v>141</v>
      </c>
      <c r="C185" s="151"/>
      <c r="D185" s="151"/>
      <c r="E185" s="90" t="str">
        <f t="shared" si="89"/>
        <v/>
      </c>
      <c r="F185" s="150" t="str">
        <f t="shared" si="90"/>
        <v/>
      </c>
      <c r="G185" s="140"/>
      <c r="H185" s="140"/>
      <c r="I185" s="90" t="str">
        <f t="shared" si="91"/>
        <v/>
      </c>
      <c r="J185" s="150" t="str">
        <f t="shared" si="92"/>
        <v/>
      </c>
    </row>
    <row r="186" spans="1:10" ht="23.1" customHeight="1">
      <c r="A186" s="79">
        <v>16</v>
      </c>
      <c r="B186" s="79" t="s">
        <v>142</v>
      </c>
      <c r="C186" s="151">
        <v>0</v>
      </c>
      <c r="D186" s="151">
        <v>0</v>
      </c>
      <c r="E186" s="90" t="str">
        <f t="shared" si="89"/>
        <v/>
      </c>
      <c r="F186" s="150" t="str">
        <f t="shared" si="90"/>
        <v/>
      </c>
      <c r="G186" s="140">
        <v>0</v>
      </c>
      <c r="H186" s="140">
        <v>0</v>
      </c>
      <c r="I186" s="90" t="str">
        <f t="shared" si="91"/>
        <v/>
      </c>
      <c r="J186" s="150" t="str">
        <f t="shared" si="92"/>
        <v/>
      </c>
    </row>
    <row r="187" spans="1:10" ht="23.1" customHeight="1">
      <c r="A187" s="79">
        <v>17</v>
      </c>
      <c r="B187" s="153" t="s">
        <v>141</v>
      </c>
      <c r="C187" s="151"/>
      <c r="D187" s="151"/>
      <c r="E187" s="90" t="str">
        <f t="shared" si="89"/>
        <v/>
      </c>
      <c r="F187" s="150" t="str">
        <f t="shared" si="90"/>
        <v/>
      </c>
      <c r="G187" s="140"/>
      <c r="H187" s="140"/>
      <c r="I187" s="90" t="str">
        <f t="shared" si="91"/>
        <v/>
      </c>
      <c r="J187" s="150" t="str">
        <f t="shared" si="92"/>
        <v/>
      </c>
    </row>
    <row r="188" spans="1:10" ht="23.1" customHeight="1">
      <c r="A188" s="79">
        <v>18</v>
      </c>
      <c r="B188" s="153" t="s">
        <v>42</v>
      </c>
      <c r="C188" s="151">
        <v>0</v>
      </c>
      <c r="D188" s="151">
        <v>0</v>
      </c>
      <c r="E188" s="90" t="str">
        <f t="shared" si="89"/>
        <v/>
      </c>
      <c r="F188" s="150" t="str">
        <f t="shared" si="90"/>
        <v/>
      </c>
      <c r="G188" s="140">
        <v>0</v>
      </c>
      <c r="H188" s="140">
        <v>0</v>
      </c>
      <c r="I188" s="90" t="str">
        <f t="shared" si="91"/>
        <v/>
      </c>
      <c r="J188" s="150" t="str">
        <f t="shared" si="92"/>
        <v/>
      </c>
    </row>
    <row r="189" spans="1:10" ht="23.1" customHeight="1">
      <c r="A189" s="79">
        <v>19</v>
      </c>
      <c r="B189" s="153" t="s">
        <v>141</v>
      </c>
      <c r="C189" s="151"/>
      <c r="D189" s="151"/>
      <c r="E189" s="90" t="str">
        <f t="shared" si="89"/>
        <v/>
      </c>
      <c r="F189" s="150" t="str">
        <f t="shared" si="90"/>
        <v/>
      </c>
      <c r="G189" s="140"/>
      <c r="H189" s="140"/>
      <c r="I189" s="90" t="str">
        <f t="shared" si="91"/>
        <v/>
      </c>
      <c r="J189" s="150" t="str">
        <f t="shared" si="92"/>
        <v/>
      </c>
    </row>
    <row r="190" spans="1:10" ht="23.1" customHeight="1">
      <c r="A190" s="79">
        <v>20</v>
      </c>
      <c r="B190" s="79" t="s">
        <v>292</v>
      </c>
      <c r="C190" s="151"/>
      <c r="D190" s="151"/>
      <c r="E190" s="90" t="str">
        <f t="shared" si="89"/>
        <v/>
      </c>
      <c r="F190" s="150" t="str">
        <f t="shared" si="90"/>
        <v/>
      </c>
      <c r="G190" s="140"/>
      <c r="H190" s="140"/>
      <c r="I190" s="90" t="str">
        <f t="shared" si="91"/>
        <v/>
      </c>
      <c r="J190" s="150" t="str">
        <f t="shared" si="92"/>
        <v/>
      </c>
    </row>
    <row r="191" spans="1:10" ht="23.1" customHeight="1">
      <c r="A191" s="79">
        <v>21</v>
      </c>
      <c r="B191" s="153" t="s">
        <v>141</v>
      </c>
      <c r="C191" s="151"/>
      <c r="D191" s="151"/>
      <c r="E191" s="90" t="str">
        <f t="shared" si="89"/>
        <v/>
      </c>
      <c r="F191" s="150" t="str">
        <f t="shared" si="90"/>
        <v/>
      </c>
      <c r="G191" s="140"/>
      <c r="H191" s="140"/>
      <c r="I191" s="90" t="str">
        <f t="shared" si="91"/>
        <v/>
      </c>
      <c r="J191" s="150" t="str">
        <f t="shared" si="92"/>
        <v/>
      </c>
    </row>
    <row r="192" spans="1:10" ht="23.1" customHeight="1">
      <c r="A192" s="79">
        <v>22</v>
      </c>
      <c r="B192" s="79" t="s">
        <v>39</v>
      </c>
      <c r="C192" s="151"/>
      <c r="D192" s="151"/>
      <c r="E192" s="90" t="str">
        <f t="shared" si="89"/>
        <v/>
      </c>
      <c r="F192" s="150" t="str">
        <f t="shared" si="90"/>
        <v/>
      </c>
      <c r="G192" s="140"/>
      <c r="H192" s="140"/>
      <c r="I192" s="90" t="str">
        <f t="shared" si="91"/>
        <v/>
      </c>
      <c r="J192" s="150" t="str">
        <f t="shared" si="92"/>
        <v/>
      </c>
    </row>
    <row r="193" spans="1:10" ht="23.1" customHeight="1">
      <c r="A193" s="79">
        <v>23</v>
      </c>
      <c r="B193" s="79" t="s">
        <v>40</v>
      </c>
      <c r="C193" s="151"/>
      <c r="D193" s="151"/>
      <c r="E193" s="90" t="str">
        <f t="shared" si="89"/>
        <v/>
      </c>
      <c r="F193" s="150" t="str">
        <f t="shared" si="90"/>
        <v/>
      </c>
      <c r="G193" s="140"/>
      <c r="H193" s="140"/>
      <c r="I193" s="90" t="str">
        <f t="shared" si="91"/>
        <v/>
      </c>
      <c r="J193" s="150" t="str">
        <f t="shared" si="92"/>
        <v/>
      </c>
    </row>
    <row r="194" spans="1:10" ht="23.1" customHeight="1">
      <c r="A194" s="79">
        <v>24</v>
      </c>
      <c r="B194" s="79" t="s">
        <v>142</v>
      </c>
      <c r="C194" s="151"/>
      <c r="D194" s="151"/>
      <c r="E194" s="90" t="str">
        <f t="shared" si="89"/>
        <v/>
      </c>
      <c r="F194" s="150" t="str">
        <f t="shared" si="90"/>
        <v/>
      </c>
      <c r="G194" s="140"/>
      <c r="H194" s="140"/>
      <c r="I194" s="90" t="str">
        <f t="shared" si="91"/>
        <v/>
      </c>
      <c r="J194" s="150" t="str">
        <f t="shared" si="92"/>
        <v/>
      </c>
    </row>
    <row r="195" spans="1:10" ht="23.1" customHeight="1">
      <c r="A195" s="79">
        <v>25</v>
      </c>
      <c r="B195" s="79" t="s">
        <v>42</v>
      </c>
      <c r="C195" s="151"/>
      <c r="D195" s="151"/>
      <c r="E195" s="90" t="str">
        <f t="shared" si="89"/>
        <v/>
      </c>
      <c r="F195" s="150" t="str">
        <f t="shared" si="90"/>
        <v/>
      </c>
      <c r="G195" s="140"/>
      <c r="H195" s="140"/>
      <c r="I195" s="90" t="str">
        <f t="shared" si="91"/>
        <v/>
      </c>
      <c r="J195" s="150" t="str">
        <f t="shared" si="92"/>
        <v/>
      </c>
    </row>
    <row r="196" spans="1:10" ht="23.1" customHeight="1">
      <c r="A196" s="79">
        <v>26</v>
      </c>
      <c r="B196" s="79" t="s">
        <v>43</v>
      </c>
      <c r="C196" s="151"/>
      <c r="D196" s="151"/>
      <c r="E196" s="90" t="str">
        <f t="shared" si="89"/>
        <v/>
      </c>
      <c r="F196" s="150" t="str">
        <f t="shared" si="90"/>
        <v/>
      </c>
      <c r="G196" s="140"/>
      <c r="H196" s="140"/>
      <c r="I196" s="90" t="str">
        <f t="shared" si="91"/>
        <v/>
      </c>
      <c r="J196" s="150" t="str">
        <f t="shared" si="92"/>
        <v/>
      </c>
    </row>
    <row r="197" spans="1:10" ht="23.1" customHeight="1">
      <c r="A197" s="79">
        <v>27</v>
      </c>
      <c r="B197" s="153" t="s">
        <v>165</v>
      </c>
      <c r="C197" s="151"/>
      <c r="D197" s="151"/>
      <c r="E197" s="90" t="str">
        <f t="shared" si="89"/>
        <v/>
      </c>
      <c r="F197" s="150" t="str">
        <f t="shared" si="90"/>
        <v/>
      </c>
      <c r="G197" s="140"/>
      <c r="H197" s="140"/>
      <c r="I197" s="90" t="str">
        <f t="shared" si="91"/>
        <v/>
      </c>
      <c r="J197" s="150" t="str">
        <f t="shared" si="92"/>
        <v/>
      </c>
    </row>
    <row r="198" spans="1:10" ht="23.1" customHeight="1">
      <c r="A198" s="79">
        <v>28</v>
      </c>
      <c r="B198" s="79" t="s">
        <v>37</v>
      </c>
      <c r="C198" s="151">
        <v>36</v>
      </c>
      <c r="D198" s="151">
        <v>40</v>
      </c>
      <c r="E198" s="90">
        <f t="shared" si="89"/>
        <v>4</v>
      </c>
      <c r="F198" s="150">
        <f t="shared" si="90"/>
        <v>1.1111111111111112</v>
      </c>
      <c r="G198" s="140">
        <v>36</v>
      </c>
      <c r="H198" s="140">
        <v>40</v>
      </c>
      <c r="I198" s="90">
        <f t="shared" si="91"/>
        <v>4</v>
      </c>
      <c r="J198" s="150">
        <f t="shared" si="92"/>
        <v>1.1111111111111112</v>
      </c>
    </row>
    <row r="199" spans="1:10" ht="23.1" customHeight="1">
      <c r="A199" s="79">
        <v>29</v>
      </c>
      <c r="B199" s="79" t="s">
        <v>38</v>
      </c>
      <c r="C199" s="151">
        <v>7</v>
      </c>
      <c r="D199" s="151">
        <v>7</v>
      </c>
      <c r="E199" s="90">
        <f t="shared" si="89"/>
        <v>0</v>
      </c>
      <c r="F199" s="150">
        <f t="shared" si="90"/>
        <v>1</v>
      </c>
      <c r="G199" s="140">
        <v>7</v>
      </c>
      <c r="H199" s="140">
        <v>7</v>
      </c>
      <c r="I199" s="90">
        <f t="shared" si="91"/>
        <v>0</v>
      </c>
      <c r="J199" s="150">
        <f t="shared" si="92"/>
        <v>1</v>
      </c>
    </row>
    <row r="200" spans="1:10" ht="23.1" customHeight="1">
      <c r="A200" s="79">
        <v>30</v>
      </c>
      <c r="B200" s="79" t="s">
        <v>40</v>
      </c>
      <c r="C200" s="151">
        <v>3</v>
      </c>
      <c r="D200" s="151">
        <v>5</v>
      </c>
      <c r="E200" s="90">
        <f t="shared" si="89"/>
        <v>2</v>
      </c>
      <c r="F200" s="150">
        <f t="shared" si="90"/>
        <v>1.6666666666666667</v>
      </c>
      <c r="G200" s="140">
        <v>3</v>
      </c>
      <c r="H200" s="140">
        <v>5</v>
      </c>
      <c r="I200" s="90">
        <f t="shared" si="91"/>
        <v>2</v>
      </c>
      <c r="J200" s="150">
        <f t="shared" si="92"/>
        <v>1.6666666666666667</v>
      </c>
    </row>
    <row r="201" spans="1:10" ht="23.1" customHeight="1">
      <c r="A201" s="79">
        <v>31</v>
      </c>
      <c r="B201" s="79" t="s">
        <v>41</v>
      </c>
      <c r="C201" s="151">
        <v>1</v>
      </c>
      <c r="D201" s="151">
        <v>3</v>
      </c>
      <c r="E201" s="90">
        <f t="shared" si="89"/>
        <v>2</v>
      </c>
      <c r="F201" s="150">
        <f t="shared" si="90"/>
        <v>3</v>
      </c>
      <c r="G201" s="140">
        <v>1</v>
      </c>
      <c r="H201" s="140">
        <v>3</v>
      </c>
      <c r="I201" s="90">
        <f t="shared" si="91"/>
        <v>2</v>
      </c>
      <c r="J201" s="150">
        <f t="shared" si="92"/>
        <v>3</v>
      </c>
    </row>
    <row r="202" spans="1:10" ht="23.1" customHeight="1">
      <c r="A202" s="79">
        <v>32</v>
      </c>
      <c r="B202" s="79" t="s">
        <v>39</v>
      </c>
      <c r="C202" s="151"/>
      <c r="D202" s="151"/>
      <c r="E202" s="90" t="str">
        <f t="shared" si="89"/>
        <v/>
      </c>
      <c r="F202" s="150" t="str">
        <f t="shared" si="90"/>
        <v/>
      </c>
      <c r="G202" s="140"/>
      <c r="H202" s="140"/>
      <c r="I202" s="90" t="str">
        <f t="shared" si="91"/>
        <v/>
      </c>
      <c r="J202" s="150" t="str">
        <f t="shared" si="92"/>
        <v/>
      </c>
    </row>
    <row r="203" spans="1:10" ht="23.1" customHeight="1">
      <c r="A203" s="79">
        <v>33</v>
      </c>
      <c r="B203" s="79" t="s">
        <v>44</v>
      </c>
      <c r="C203" s="151">
        <v>675810.1</v>
      </c>
      <c r="D203" s="151">
        <v>679413.4</v>
      </c>
      <c r="E203" s="90">
        <f t="shared" si="89"/>
        <v>3603.3000000000466</v>
      </c>
      <c r="F203" s="150">
        <f t="shared" si="90"/>
        <v>1.0053318232444293</v>
      </c>
      <c r="G203" s="140">
        <v>675810.1</v>
      </c>
      <c r="H203" s="140">
        <v>1159835.6000000001</v>
      </c>
      <c r="I203" s="90">
        <f t="shared" si="91"/>
        <v>484025.50000000012</v>
      </c>
      <c r="J203" s="150">
        <f t="shared" si="92"/>
        <v>1.7162152504083619</v>
      </c>
    </row>
    <row r="204" spans="1:10" ht="23.1" customHeight="1">
      <c r="A204" s="79">
        <v>34</v>
      </c>
      <c r="B204" s="79" t="s">
        <v>45</v>
      </c>
      <c r="C204" s="151">
        <v>670433.1</v>
      </c>
      <c r="D204" s="151">
        <v>660257.1</v>
      </c>
      <c r="E204" s="90">
        <f t="shared" si="89"/>
        <v>-10176</v>
      </c>
      <c r="F204" s="150">
        <f t="shared" si="90"/>
        <v>0.98482175178999964</v>
      </c>
      <c r="G204" s="140">
        <v>670433.1</v>
      </c>
      <c r="H204" s="140">
        <v>602464.19999999995</v>
      </c>
      <c r="I204" s="90">
        <f t="shared" si="91"/>
        <v>-67968.900000000023</v>
      </c>
      <c r="J204" s="150">
        <f t="shared" si="92"/>
        <v>0.89861941482304497</v>
      </c>
    </row>
    <row r="205" spans="1:10" ht="23.1" customHeight="1">
      <c r="A205" s="79">
        <v>35</v>
      </c>
      <c r="B205" s="79" t="s">
        <v>46</v>
      </c>
      <c r="C205" s="151"/>
      <c r="D205" s="151"/>
      <c r="E205" s="90" t="str">
        <f t="shared" si="89"/>
        <v/>
      </c>
      <c r="F205" s="150" t="str">
        <f t="shared" si="90"/>
        <v/>
      </c>
      <c r="G205" s="140"/>
      <c r="H205" s="140"/>
      <c r="I205" s="90" t="str">
        <f t="shared" si="91"/>
        <v/>
      </c>
      <c r="J205" s="150" t="str">
        <f t="shared" si="92"/>
        <v/>
      </c>
    </row>
    <row r="206" spans="1:10" ht="23.1" customHeight="1">
      <c r="A206" s="155"/>
      <c r="B206" s="155"/>
      <c r="C206" s="155"/>
      <c r="D206" s="155"/>
      <c r="E206" s="155"/>
      <c r="F206" s="155"/>
      <c r="G206" s="155"/>
      <c r="H206" s="155"/>
      <c r="I206" s="155"/>
      <c r="J206" s="155"/>
    </row>
    <row r="207" spans="1:10" ht="15" customHeight="1">
      <c r="A207" s="195" t="s">
        <v>247</v>
      </c>
      <c r="B207" s="195"/>
      <c r="C207" s="195"/>
      <c r="D207" s="195"/>
      <c r="E207" s="195"/>
      <c r="F207" s="195"/>
      <c r="G207" s="195"/>
      <c r="H207" s="195"/>
      <c r="I207" s="195"/>
      <c r="J207" s="195"/>
    </row>
    <row r="208" spans="1:10" ht="15" customHeight="1">
      <c r="A208" s="196"/>
      <c r="B208" s="196"/>
      <c r="C208" s="196"/>
      <c r="D208" s="196"/>
      <c r="E208" s="196"/>
      <c r="F208" s="196"/>
      <c r="G208" s="196"/>
      <c r="H208" s="196"/>
      <c r="I208" s="196"/>
      <c r="J208" s="196"/>
    </row>
    <row r="209" spans="1:10" ht="50.1" customHeight="1">
      <c r="A209" s="90"/>
      <c r="B209" s="87" t="s">
        <v>30</v>
      </c>
      <c r="C209" s="87" t="str">
        <f>"Факт " &amp;$J$2 &amp; "               2024 г"</f>
        <v>Факт Сентябрь               2024 г</v>
      </c>
      <c r="D209" s="87" t="str">
        <f xml:space="preserve"> "Факт " &amp;$J$2&amp; "               2025 г"</f>
        <v>Факт Сентябрь               2025 г</v>
      </c>
      <c r="E209" s="193" t="s">
        <v>317</v>
      </c>
      <c r="F209" s="194"/>
      <c r="G209" s="87" t="str">
        <f xml:space="preserve"> "Факт Январь -" &amp;$J$2&amp; " 2024 г"</f>
        <v>Факт Январь -Сентябрь 2024 г</v>
      </c>
      <c r="H209" s="87" t="str">
        <f xml:space="preserve"> "Факт Январь -" &amp;$J$2&amp; " 2025 г"</f>
        <v>Факт Январь -Сентябрь 2025 г</v>
      </c>
      <c r="I209" s="193" t="s">
        <v>317</v>
      </c>
      <c r="J209" s="194"/>
    </row>
    <row r="210" spans="1:10" ht="57.75" customHeight="1">
      <c r="A210" s="152"/>
      <c r="B210" s="152"/>
      <c r="C210" s="155"/>
      <c r="D210" s="155"/>
      <c r="E210" s="88" t="s">
        <v>3</v>
      </c>
      <c r="F210" s="89" t="s">
        <v>4</v>
      </c>
      <c r="G210" s="152"/>
      <c r="H210" s="152"/>
      <c r="I210" s="88" t="s">
        <v>3</v>
      </c>
      <c r="J210" s="89" t="s">
        <v>4</v>
      </c>
    </row>
    <row r="211" spans="1:10" ht="20.25" customHeight="1">
      <c r="A211" s="90" t="s">
        <v>1</v>
      </c>
      <c r="B211" s="89" t="s">
        <v>12</v>
      </c>
      <c r="C211" s="89">
        <v>1</v>
      </c>
      <c r="D211" s="89">
        <v>2</v>
      </c>
      <c r="E211" s="89">
        <v>3</v>
      </c>
      <c r="F211" s="89">
        <v>4</v>
      </c>
      <c r="G211" s="89">
        <v>5</v>
      </c>
      <c r="H211" s="89">
        <v>6</v>
      </c>
      <c r="I211" s="89">
        <v>7</v>
      </c>
      <c r="J211" s="89">
        <v>8</v>
      </c>
    </row>
    <row r="212" spans="1:10" ht="23.1" customHeight="1">
      <c r="A212" s="79">
        <v>1</v>
      </c>
      <c r="B212" s="153" t="s">
        <v>269</v>
      </c>
      <c r="C212" s="151"/>
      <c r="D212" s="151"/>
      <c r="E212" s="90" t="str">
        <f t="shared" ref="E212:E246" si="93">IF(AND(C212=0,D212=0),"",IFERROR(IF(OR(D212=0,D212=""),-C212,D212-C212),""))</f>
        <v/>
      </c>
      <c r="F212" s="150" t="str">
        <f t="shared" ref="F212:F246" si="94">IF(AND(D212=0,C212=0),"",IFERROR(IF(C212=0, D212, D212/C212),""))</f>
        <v/>
      </c>
      <c r="G212" s="140"/>
      <c r="H212" s="140"/>
      <c r="I212" s="90" t="str">
        <f t="shared" ref="I212:I246" si="95">IF(AND(G212=0,H212=0),"",IFERROR(IF(OR(H212=0,H212=""),-G212,H212-G212),""))</f>
        <v/>
      </c>
      <c r="J212" s="150" t="str">
        <f t="shared" ref="J212:J246" si="96">IF(AND(H212=0,G212=0),"",IFERROR(IF(G212=0, H212, H212/G212),""))</f>
        <v/>
      </c>
    </row>
    <row r="213" spans="1:10" ht="23.1" customHeight="1">
      <c r="A213" s="79">
        <v>2</v>
      </c>
      <c r="B213" s="79" t="s">
        <v>32</v>
      </c>
      <c r="C213" s="151">
        <v>14</v>
      </c>
      <c r="D213" s="151">
        <v>14</v>
      </c>
      <c r="E213" s="90">
        <f t="shared" si="93"/>
        <v>0</v>
      </c>
      <c r="F213" s="150">
        <f t="shared" si="94"/>
        <v>1</v>
      </c>
      <c r="G213" s="140">
        <v>14</v>
      </c>
      <c r="H213" s="140">
        <v>14</v>
      </c>
      <c r="I213" s="90">
        <f t="shared" si="95"/>
        <v>0</v>
      </c>
      <c r="J213" s="150">
        <f t="shared" si="96"/>
        <v>1</v>
      </c>
    </row>
    <row r="214" spans="1:10" ht="23.1" customHeight="1">
      <c r="A214" s="79">
        <v>3</v>
      </c>
      <c r="B214" s="79" t="s">
        <v>161</v>
      </c>
      <c r="C214" s="151">
        <v>1</v>
      </c>
      <c r="D214" s="151">
        <v>0</v>
      </c>
      <c r="E214" s="90">
        <f t="shared" si="93"/>
        <v>-1</v>
      </c>
      <c r="F214" s="150">
        <f t="shared" si="94"/>
        <v>0</v>
      </c>
      <c r="G214" s="140">
        <v>1</v>
      </c>
      <c r="H214" s="140">
        <v>0</v>
      </c>
      <c r="I214" s="90">
        <f t="shared" si="95"/>
        <v>-1</v>
      </c>
      <c r="J214" s="150">
        <f t="shared" si="96"/>
        <v>0</v>
      </c>
    </row>
    <row r="215" spans="1:10" ht="23.1" customHeight="1">
      <c r="A215" s="79">
        <v>4</v>
      </c>
      <c r="B215" s="79" t="s">
        <v>162</v>
      </c>
      <c r="C215" s="151">
        <v>4</v>
      </c>
      <c r="D215" s="151">
        <v>2</v>
      </c>
      <c r="E215" s="90">
        <f t="shared" si="93"/>
        <v>-2</v>
      </c>
      <c r="F215" s="150">
        <f t="shared" si="94"/>
        <v>0.5</v>
      </c>
      <c r="G215" s="140">
        <v>4</v>
      </c>
      <c r="H215" s="140">
        <v>2</v>
      </c>
      <c r="I215" s="90">
        <f t="shared" si="95"/>
        <v>-2</v>
      </c>
      <c r="J215" s="150">
        <f t="shared" si="96"/>
        <v>0.5</v>
      </c>
    </row>
    <row r="216" spans="1:10" ht="23.1" customHeight="1">
      <c r="A216" s="79">
        <v>5</v>
      </c>
      <c r="B216" s="79" t="s">
        <v>163</v>
      </c>
      <c r="C216" s="151"/>
      <c r="D216" s="151"/>
      <c r="E216" s="90" t="str">
        <f t="shared" si="93"/>
        <v/>
      </c>
      <c r="F216" s="150" t="str">
        <f t="shared" si="94"/>
        <v/>
      </c>
      <c r="G216" s="140"/>
      <c r="H216" s="140"/>
      <c r="I216" s="90" t="str">
        <f t="shared" si="95"/>
        <v/>
      </c>
      <c r="J216" s="150" t="str">
        <f t="shared" si="96"/>
        <v/>
      </c>
    </row>
    <row r="217" spans="1:10" ht="23.1" customHeight="1">
      <c r="A217" s="79">
        <v>6</v>
      </c>
      <c r="B217" s="154" t="s">
        <v>164</v>
      </c>
      <c r="C217" s="151">
        <v>5</v>
      </c>
      <c r="D217" s="151">
        <v>8</v>
      </c>
      <c r="E217" s="90">
        <f t="shared" si="93"/>
        <v>3</v>
      </c>
      <c r="F217" s="150">
        <f t="shared" si="94"/>
        <v>1.6</v>
      </c>
      <c r="G217" s="140">
        <v>5</v>
      </c>
      <c r="H217" s="140">
        <v>8</v>
      </c>
      <c r="I217" s="90">
        <f t="shared" si="95"/>
        <v>3</v>
      </c>
      <c r="J217" s="150">
        <f t="shared" si="96"/>
        <v>1.6</v>
      </c>
    </row>
    <row r="218" spans="1:10" ht="23.1" customHeight="1">
      <c r="A218" s="79">
        <v>7</v>
      </c>
      <c r="B218" s="79" t="s">
        <v>33</v>
      </c>
      <c r="C218" s="151">
        <v>0</v>
      </c>
      <c r="D218" s="151">
        <v>21</v>
      </c>
      <c r="E218" s="90">
        <f t="shared" si="93"/>
        <v>21</v>
      </c>
      <c r="F218" s="150">
        <f t="shared" si="94"/>
        <v>21</v>
      </c>
      <c r="G218" s="140">
        <v>0</v>
      </c>
      <c r="H218" s="140">
        <v>21</v>
      </c>
      <c r="I218" s="90">
        <f t="shared" si="95"/>
        <v>21</v>
      </c>
      <c r="J218" s="150">
        <f t="shared" si="96"/>
        <v>21</v>
      </c>
    </row>
    <row r="219" spans="1:10" ht="23.1" customHeight="1">
      <c r="A219" s="79">
        <v>8</v>
      </c>
      <c r="B219" s="79" t="s">
        <v>140</v>
      </c>
      <c r="C219" s="151">
        <v>2</v>
      </c>
      <c r="D219" s="151">
        <v>1</v>
      </c>
      <c r="E219" s="90">
        <f t="shared" si="93"/>
        <v>-1</v>
      </c>
      <c r="F219" s="150">
        <f t="shared" si="94"/>
        <v>0.5</v>
      </c>
      <c r="G219" s="140">
        <v>2</v>
      </c>
      <c r="H219" s="140">
        <v>1</v>
      </c>
      <c r="I219" s="90">
        <f t="shared" si="95"/>
        <v>-1</v>
      </c>
      <c r="J219" s="150">
        <f t="shared" si="96"/>
        <v>0.5</v>
      </c>
    </row>
    <row r="220" spans="1:10" ht="23.1" customHeight="1">
      <c r="A220" s="79">
        <v>9</v>
      </c>
      <c r="B220" s="79" t="s">
        <v>37</v>
      </c>
      <c r="C220" s="151">
        <v>2</v>
      </c>
      <c r="D220" s="151">
        <v>1</v>
      </c>
      <c r="E220" s="90">
        <f t="shared" si="93"/>
        <v>-1</v>
      </c>
      <c r="F220" s="150">
        <f t="shared" si="94"/>
        <v>0.5</v>
      </c>
      <c r="G220" s="140">
        <v>2</v>
      </c>
      <c r="H220" s="140">
        <v>1</v>
      </c>
      <c r="I220" s="90">
        <f t="shared" si="95"/>
        <v>-1</v>
      </c>
      <c r="J220" s="150">
        <f t="shared" si="96"/>
        <v>0.5</v>
      </c>
    </row>
    <row r="221" spans="1:10" ht="23.1" customHeight="1">
      <c r="A221" s="79">
        <v>10</v>
      </c>
      <c r="B221" s="79" t="s">
        <v>38</v>
      </c>
      <c r="C221" s="151">
        <v>0</v>
      </c>
      <c r="D221" s="151">
        <v>0</v>
      </c>
      <c r="E221" s="90" t="str">
        <f t="shared" si="93"/>
        <v/>
      </c>
      <c r="F221" s="150" t="str">
        <f t="shared" si="94"/>
        <v/>
      </c>
      <c r="G221" s="140">
        <v>0</v>
      </c>
      <c r="H221" s="140">
        <v>0</v>
      </c>
      <c r="I221" s="90" t="str">
        <f t="shared" si="95"/>
        <v/>
      </c>
      <c r="J221" s="150" t="str">
        <f t="shared" si="96"/>
        <v/>
      </c>
    </row>
    <row r="222" spans="1:10" ht="23.1" customHeight="1">
      <c r="A222" s="79">
        <v>11</v>
      </c>
      <c r="B222" s="79" t="s">
        <v>141</v>
      </c>
      <c r="C222" s="151"/>
      <c r="D222" s="151"/>
      <c r="E222" s="90" t="str">
        <f t="shared" si="93"/>
        <v/>
      </c>
      <c r="F222" s="150" t="str">
        <f t="shared" si="94"/>
        <v/>
      </c>
      <c r="G222" s="140"/>
      <c r="H222" s="140"/>
      <c r="I222" s="90" t="str">
        <f t="shared" si="95"/>
        <v/>
      </c>
      <c r="J222" s="150" t="str">
        <f t="shared" si="96"/>
        <v/>
      </c>
    </row>
    <row r="223" spans="1:10" ht="23.1" customHeight="1">
      <c r="A223" s="79">
        <v>12</v>
      </c>
      <c r="B223" s="79" t="s">
        <v>39</v>
      </c>
      <c r="C223" s="151">
        <v>0</v>
      </c>
      <c r="D223" s="151">
        <v>0</v>
      </c>
      <c r="E223" s="90" t="str">
        <f t="shared" si="93"/>
        <v/>
      </c>
      <c r="F223" s="150" t="str">
        <f t="shared" si="94"/>
        <v/>
      </c>
      <c r="G223" s="140">
        <v>0</v>
      </c>
      <c r="H223" s="140">
        <v>0</v>
      </c>
      <c r="I223" s="90" t="str">
        <f t="shared" si="95"/>
        <v/>
      </c>
      <c r="J223" s="150" t="str">
        <f t="shared" si="96"/>
        <v/>
      </c>
    </row>
    <row r="224" spans="1:10" ht="23.1" customHeight="1">
      <c r="A224" s="79">
        <v>13</v>
      </c>
      <c r="B224" s="79" t="s">
        <v>141</v>
      </c>
      <c r="C224" s="151"/>
      <c r="D224" s="151"/>
      <c r="E224" s="90" t="str">
        <f t="shared" si="93"/>
        <v/>
      </c>
      <c r="F224" s="150" t="str">
        <f t="shared" si="94"/>
        <v/>
      </c>
      <c r="G224" s="140"/>
      <c r="H224" s="140"/>
      <c r="I224" s="90" t="str">
        <f t="shared" si="95"/>
        <v/>
      </c>
      <c r="J224" s="150" t="str">
        <f t="shared" si="96"/>
        <v/>
      </c>
    </row>
    <row r="225" spans="1:10" ht="23.1" customHeight="1">
      <c r="A225" s="79">
        <v>14</v>
      </c>
      <c r="B225" s="79" t="s">
        <v>40</v>
      </c>
      <c r="C225" s="151">
        <v>0</v>
      </c>
      <c r="D225" s="151">
        <v>0</v>
      </c>
      <c r="E225" s="90" t="str">
        <f t="shared" si="93"/>
        <v/>
      </c>
      <c r="F225" s="150" t="str">
        <f t="shared" si="94"/>
        <v/>
      </c>
      <c r="G225" s="140">
        <v>0</v>
      </c>
      <c r="H225" s="140">
        <v>0</v>
      </c>
      <c r="I225" s="90" t="str">
        <f t="shared" si="95"/>
        <v/>
      </c>
      <c r="J225" s="150" t="str">
        <f t="shared" si="96"/>
        <v/>
      </c>
    </row>
    <row r="226" spans="1:10" ht="23.1" customHeight="1">
      <c r="A226" s="79">
        <v>15</v>
      </c>
      <c r="B226" s="79" t="s">
        <v>141</v>
      </c>
      <c r="C226" s="151"/>
      <c r="D226" s="151"/>
      <c r="E226" s="90" t="str">
        <f t="shared" si="93"/>
        <v/>
      </c>
      <c r="F226" s="150" t="str">
        <f t="shared" si="94"/>
        <v/>
      </c>
      <c r="G226" s="140"/>
      <c r="H226" s="140"/>
      <c r="I226" s="90" t="str">
        <f t="shared" si="95"/>
        <v/>
      </c>
      <c r="J226" s="150" t="str">
        <f t="shared" si="96"/>
        <v/>
      </c>
    </row>
    <row r="227" spans="1:10" ht="23.1" customHeight="1">
      <c r="A227" s="79">
        <v>16</v>
      </c>
      <c r="B227" s="79" t="s">
        <v>142</v>
      </c>
      <c r="C227" s="151">
        <v>0</v>
      </c>
      <c r="D227" s="151">
        <v>0</v>
      </c>
      <c r="E227" s="90" t="str">
        <f t="shared" si="93"/>
        <v/>
      </c>
      <c r="F227" s="150" t="str">
        <f t="shared" si="94"/>
        <v/>
      </c>
      <c r="G227" s="140">
        <v>0</v>
      </c>
      <c r="H227" s="140">
        <v>0</v>
      </c>
      <c r="I227" s="90" t="str">
        <f t="shared" si="95"/>
        <v/>
      </c>
      <c r="J227" s="150" t="str">
        <f t="shared" si="96"/>
        <v/>
      </c>
    </row>
    <row r="228" spans="1:10" ht="23.1" customHeight="1">
      <c r="A228" s="79">
        <v>17</v>
      </c>
      <c r="B228" s="153" t="s">
        <v>141</v>
      </c>
      <c r="C228" s="151"/>
      <c r="D228" s="151"/>
      <c r="E228" s="90" t="str">
        <f t="shared" si="93"/>
        <v/>
      </c>
      <c r="F228" s="150" t="str">
        <f t="shared" si="94"/>
        <v/>
      </c>
      <c r="G228" s="140"/>
      <c r="H228" s="140"/>
      <c r="I228" s="90" t="str">
        <f t="shared" si="95"/>
        <v/>
      </c>
      <c r="J228" s="150" t="str">
        <f t="shared" si="96"/>
        <v/>
      </c>
    </row>
    <row r="229" spans="1:10" ht="23.1" customHeight="1">
      <c r="A229" s="79">
        <v>18</v>
      </c>
      <c r="B229" s="153" t="s">
        <v>42</v>
      </c>
      <c r="C229" s="151">
        <v>0</v>
      </c>
      <c r="D229" s="151">
        <v>0</v>
      </c>
      <c r="E229" s="90" t="str">
        <f t="shared" si="93"/>
        <v/>
      </c>
      <c r="F229" s="150" t="str">
        <f t="shared" si="94"/>
        <v/>
      </c>
      <c r="G229" s="140">
        <v>0</v>
      </c>
      <c r="H229" s="140">
        <v>0</v>
      </c>
      <c r="I229" s="90" t="str">
        <f t="shared" si="95"/>
        <v/>
      </c>
      <c r="J229" s="150" t="str">
        <f t="shared" si="96"/>
        <v/>
      </c>
    </row>
    <row r="230" spans="1:10" ht="23.1" customHeight="1">
      <c r="A230" s="79">
        <v>19</v>
      </c>
      <c r="B230" s="153" t="s">
        <v>141</v>
      </c>
      <c r="C230" s="151"/>
      <c r="D230" s="151"/>
      <c r="E230" s="90" t="str">
        <f t="shared" si="93"/>
        <v/>
      </c>
      <c r="F230" s="150" t="str">
        <f t="shared" si="94"/>
        <v/>
      </c>
      <c r="G230" s="140"/>
      <c r="H230" s="140"/>
      <c r="I230" s="90" t="str">
        <f t="shared" si="95"/>
        <v/>
      </c>
      <c r="J230" s="150" t="str">
        <f t="shared" si="96"/>
        <v/>
      </c>
    </row>
    <row r="231" spans="1:10" ht="23.1" customHeight="1">
      <c r="A231" s="79">
        <v>20</v>
      </c>
      <c r="B231" s="79" t="s">
        <v>292</v>
      </c>
      <c r="C231" s="151">
        <v>0</v>
      </c>
      <c r="D231" s="151">
        <v>0</v>
      </c>
      <c r="E231" s="90" t="str">
        <f t="shared" si="93"/>
        <v/>
      </c>
      <c r="F231" s="150" t="str">
        <f t="shared" si="94"/>
        <v/>
      </c>
      <c r="G231" s="140">
        <v>0</v>
      </c>
      <c r="H231" s="140">
        <v>0</v>
      </c>
      <c r="I231" s="90" t="str">
        <f t="shared" si="95"/>
        <v/>
      </c>
      <c r="J231" s="150" t="str">
        <f t="shared" si="96"/>
        <v/>
      </c>
    </row>
    <row r="232" spans="1:10" ht="23.1" customHeight="1">
      <c r="A232" s="79">
        <v>21</v>
      </c>
      <c r="B232" s="153" t="s">
        <v>141</v>
      </c>
      <c r="C232" s="151"/>
      <c r="D232" s="151"/>
      <c r="E232" s="90" t="str">
        <f t="shared" si="93"/>
        <v/>
      </c>
      <c r="F232" s="150" t="str">
        <f t="shared" si="94"/>
        <v/>
      </c>
      <c r="G232" s="140"/>
      <c r="H232" s="140"/>
      <c r="I232" s="90" t="str">
        <f t="shared" si="95"/>
        <v/>
      </c>
      <c r="J232" s="150" t="str">
        <f t="shared" si="96"/>
        <v/>
      </c>
    </row>
    <row r="233" spans="1:10" ht="23.1" customHeight="1">
      <c r="A233" s="79">
        <v>22</v>
      </c>
      <c r="B233" s="79" t="s">
        <v>39</v>
      </c>
      <c r="C233" s="151"/>
      <c r="D233" s="151"/>
      <c r="E233" s="90" t="str">
        <f t="shared" si="93"/>
        <v/>
      </c>
      <c r="F233" s="150" t="str">
        <f t="shared" si="94"/>
        <v/>
      </c>
      <c r="G233" s="140"/>
      <c r="H233" s="140"/>
      <c r="I233" s="90" t="str">
        <f t="shared" si="95"/>
        <v/>
      </c>
      <c r="J233" s="150" t="str">
        <f t="shared" si="96"/>
        <v/>
      </c>
    </row>
    <row r="234" spans="1:10" ht="23.1" customHeight="1">
      <c r="A234" s="79">
        <v>23</v>
      </c>
      <c r="B234" s="79" t="s">
        <v>40</v>
      </c>
      <c r="C234" s="151"/>
      <c r="D234" s="151"/>
      <c r="E234" s="90" t="str">
        <f t="shared" si="93"/>
        <v/>
      </c>
      <c r="F234" s="150" t="str">
        <f t="shared" si="94"/>
        <v/>
      </c>
      <c r="G234" s="140"/>
      <c r="H234" s="140"/>
      <c r="I234" s="90" t="str">
        <f t="shared" si="95"/>
        <v/>
      </c>
      <c r="J234" s="150" t="str">
        <f t="shared" si="96"/>
        <v/>
      </c>
    </row>
    <row r="235" spans="1:10" ht="23.1" customHeight="1">
      <c r="A235" s="79">
        <v>24</v>
      </c>
      <c r="B235" s="79" t="s">
        <v>142</v>
      </c>
      <c r="C235" s="151"/>
      <c r="D235" s="151"/>
      <c r="E235" s="90" t="str">
        <f t="shared" si="93"/>
        <v/>
      </c>
      <c r="F235" s="150" t="str">
        <f t="shared" si="94"/>
        <v/>
      </c>
      <c r="G235" s="140"/>
      <c r="H235" s="140"/>
      <c r="I235" s="90" t="str">
        <f t="shared" si="95"/>
        <v/>
      </c>
      <c r="J235" s="150" t="str">
        <f t="shared" si="96"/>
        <v/>
      </c>
    </row>
    <row r="236" spans="1:10" ht="23.1" customHeight="1">
      <c r="A236" s="79">
        <v>25</v>
      </c>
      <c r="B236" s="79" t="s">
        <v>42</v>
      </c>
      <c r="C236" s="151"/>
      <c r="D236" s="151"/>
      <c r="E236" s="90" t="str">
        <f t="shared" si="93"/>
        <v/>
      </c>
      <c r="F236" s="150" t="str">
        <f t="shared" si="94"/>
        <v/>
      </c>
      <c r="G236" s="140"/>
      <c r="H236" s="140"/>
      <c r="I236" s="90" t="str">
        <f t="shared" si="95"/>
        <v/>
      </c>
      <c r="J236" s="150" t="str">
        <f t="shared" si="96"/>
        <v/>
      </c>
    </row>
    <row r="237" spans="1:10" ht="23.1" customHeight="1">
      <c r="A237" s="79">
        <v>26</v>
      </c>
      <c r="B237" s="79" t="s">
        <v>43</v>
      </c>
      <c r="C237" s="151"/>
      <c r="D237" s="151"/>
      <c r="E237" s="90" t="str">
        <f t="shared" si="93"/>
        <v/>
      </c>
      <c r="F237" s="150" t="str">
        <f t="shared" si="94"/>
        <v/>
      </c>
      <c r="G237" s="140"/>
      <c r="H237" s="140"/>
      <c r="I237" s="90" t="str">
        <f t="shared" si="95"/>
        <v/>
      </c>
      <c r="J237" s="150" t="str">
        <f t="shared" si="96"/>
        <v/>
      </c>
    </row>
    <row r="238" spans="1:10" ht="23.1" customHeight="1">
      <c r="A238" s="79">
        <v>27</v>
      </c>
      <c r="B238" s="153" t="s">
        <v>165</v>
      </c>
      <c r="C238" s="151"/>
      <c r="D238" s="151"/>
      <c r="E238" s="90" t="str">
        <f t="shared" si="93"/>
        <v/>
      </c>
      <c r="F238" s="150" t="str">
        <f t="shared" si="94"/>
        <v/>
      </c>
      <c r="G238" s="140"/>
      <c r="H238" s="140"/>
      <c r="I238" s="90" t="str">
        <f t="shared" si="95"/>
        <v/>
      </c>
      <c r="J238" s="150" t="str">
        <f t="shared" si="96"/>
        <v/>
      </c>
    </row>
    <row r="239" spans="1:10" ht="23.1" customHeight="1">
      <c r="A239" s="79">
        <v>28</v>
      </c>
      <c r="B239" s="79" t="s">
        <v>37</v>
      </c>
      <c r="C239" s="151">
        <v>11</v>
      </c>
      <c r="D239" s="151">
        <v>15</v>
      </c>
      <c r="E239" s="90">
        <f t="shared" si="93"/>
        <v>4</v>
      </c>
      <c r="F239" s="150">
        <f t="shared" si="94"/>
        <v>1.3636363636363635</v>
      </c>
      <c r="G239" s="140">
        <v>11</v>
      </c>
      <c r="H239" s="140">
        <v>15</v>
      </c>
      <c r="I239" s="90">
        <f t="shared" si="95"/>
        <v>4</v>
      </c>
      <c r="J239" s="150">
        <f t="shared" si="96"/>
        <v>1.3636363636363635</v>
      </c>
    </row>
    <row r="240" spans="1:10" ht="23.1" customHeight="1">
      <c r="A240" s="79">
        <v>29</v>
      </c>
      <c r="B240" s="79" t="s">
        <v>38</v>
      </c>
      <c r="C240" s="151">
        <v>1</v>
      </c>
      <c r="D240" s="151">
        <v>3</v>
      </c>
      <c r="E240" s="90">
        <f t="shared" si="93"/>
        <v>2</v>
      </c>
      <c r="F240" s="150">
        <f t="shared" si="94"/>
        <v>3</v>
      </c>
      <c r="G240" s="140">
        <v>1</v>
      </c>
      <c r="H240" s="140">
        <v>3</v>
      </c>
      <c r="I240" s="90">
        <f t="shared" si="95"/>
        <v>2</v>
      </c>
      <c r="J240" s="150">
        <f t="shared" si="96"/>
        <v>3</v>
      </c>
    </row>
    <row r="241" spans="1:10" ht="23.1" customHeight="1">
      <c r="A241" s="79">
        <v>30</v>
      </c>
      <c r="B241" s="79" t="s">
        <v>40</v>
      </c>
      <c r="C241" s="151"/>
      <c r="D241" s="151">
        <v>1</v>
      </c>
      <c r="E241" s="90">
        <f t="shared" si="93"/>
        <v>1</v>
      </c>
      <c r="F241" s="150">
        <f t="shared" si="94"/>
        <v>1</v>
      </c>
      <c r="G241" s="140"/>
      <c r="H241" s="140">
        <v>1</v>
      </c>
      <c r="I241" s="90">
        <f t="shared" si="95"/>
        <v>1</v>
      </c>
      <c r="J241" s="150">
        <f t="shared" si="96"/>
        <v>1</v>
      </c>
    </row>
    <row r="242" spans="1:10" ht="23.1" customHeight="1">
      <c r="A242" s="79">
        <v>31</v>
      </c>
      <c r="B242" s="79" t="s">
        <v>41</v>
      </c>
      <c r="C242" s="151">
        <v>1</v>
      </c>
      <c r="D242" s="151">
        <v>1</v>
      </c>
      <c r="E242" s="90">
        <f t="shared" si="93"/>
        <v>0</v>
      </c>
      <c r="F242" s="150">
        <f t="shared" si="94"/>
        <v>1</v>
      </c>
      <c r="G242" s="140">
        <v>1</v>
      </c>
      <c r="H242" s="140">
        <v>1</v>
      </c>
      <c r="I242" s="90">
        <f t="shared" si="95"/>
        <v>0</v>
      </c>
      <c r="J242" s="150">
        <f t="shared" si="96"/>
        <v>1</v>
      </c>
    </row>
    <row r="243" spans="1:10" ht="23.1" customHeight="1">
      <c r="A243" s="79">
        <v>32</v>
      </c>
      <c r="B243" s="79" t="s">
        <v>39</v>
      </c>
      <c r="C243" s="151"/>
      <c r="D243" s="151"/>
      <c r="E243" s="90" t="str">
        <f t="shared" si="93"/>
        <v/>
      </c>
      <c r="F243" s="150" t="str">
        <f t="shared" si="94"/>
        <v/>
      </c>
      <c r="G243" s="140"/>
      <c r="H243" s="140"/>
      <c r="I243" s="90" t="str">
        <f t="shared" si="95"/>
        <v/>
      </c>
      <c r="J243" s="150" t="str">
        <f t="shared" si="96"/>
        <v/>
      </c>
    </row>
    <row r="244" spans="1:10" ht="23.1" customHeight="1">
      <c r="A244" s="79">
        <v>33</v>
      </c>
      <c r="B244" s="79" t="s">
        <v>44</v>
      </c>
      <c r="C244" s="151">
        <v>231417.2</v>
      </c>
      <c r="D244" s="151">
        <v>152857</v>
      </c>
      <c r="E244" s="90">
        <f t="shared" si="93"/>
        <v>-78560.200000000012</v>
      </c>
      <c r="F244" s="150">
        <f t="shared" si="94"/>
        <v>0.66052566533516088</v>
      </c>
      <c r="G244" s="140">
        <v>231417.2</v>
      </c>
      <c r="H244" s="140">
        <v>461730.3</v>
      </c>
      <c r="I244" s="90">
        <f t="shared" si="95"/>
        <v>230313.09999999998</v>
      </c>
      <c r="J244" s="150">
        <f t="shared" si="96"/>
        <v>1.9952289631021374</v>
      </c>
    </row>
    <row r="245" spans="1:10" ht="23.1" customHeight="1">
      <c r="A245" s="79">
        <v>34</v>
      </c>
      <c r="B245" s="79" t="s">
        <v>45</v>
      </c>
      <c r="C245" s="151">
        <v>230117.2</v>
      </c>
      <c r="D245" s="151">
        <v>152857</v>
      </c>
      <c r="E245" s="90">
        <f t="shared" si="93"/>
        <v>-77260.200000000012</v>
      </c>
      <c r="F245" s="150">
        <f t="shared" si="94"/>
        <v>0.66425716982476757</v>
      </c>
      <c r="G245" s="140">
        <v>230117.2</v>
      </c>
      <c r="H245" s="140">
        <v>139255.1</v>
      </c>
      <c r="I245" s="90">
        <f t="shared" si="95"/>
        <v>-90862.1</v>
      </c>
      <c r="J245" s="150">
        <f t="shared" si="96"/>
        <v>0.6051485938469614</v>
      </c>
    </row>
    <row r="246" spans="1:10" ht="23.1" customHeight="1">
      <c r="A246" s="79">
        <v>35</v>
      </c>
      <c r="B246" s="79" t="s">
        <v>46</v>
      </c>
      <c r="C246" s="151"/>
      <c r="D246" s="151"/>
      <c r="E246" s="90" t="str">
        <f t="shared" si="93"/>
        <v/>
      </c>
      <c r="F246" s="150" t="str">
        <f t="shared" si="94"/>
        <v/>
      </c>
      <c r="G246" s="140"/>
      <c r="H246" s="140"/>
      <c r="I246" s="90" t="str">
        <f t="shared" si="95"/>
        <v/>
      </c>
      <c r="J246" s="150" t="str">
        <f t="shared" si="96"/>
        <v/>
      </c>
    </row>
    <row r="247" spans="1:10" ht="23.1" customHeight="1">
      <c r="A247" s="155"/>
      <c r="B247" s="155"/>
      <c r="C247" s="155"/>
      <c r="D247" s="155"/>
      <c r="E247" s="155"/>
      <c r="F247" s="155"/>
      <c r="G247" s="155"/>
      <c r="H247" s="155"/>
      <c r="I247" s="155"/>
      <c r="J247" s="155"/>
    </row>
    <row r="248" spans="1:10" ht="15" customHeight="1">
      <c r="A248" s="195" t="s">
        <v>248</v>
      </c>
      <c r="B248" s="195"/>
      <c r="C248" s="195"/>
      <c r="D248" s="195"/>
      <c r="E248" s="195"/>
      <c r="F248" s="195"/>
      <c r="G248" s="195"/>
      <c r="H248" s="195"/>
      <c r="I248" s="195"/>
      <c r="J248" s="195"/>
    </row>
    <row r="249" spans="1:10" ht="15" customHeight="1">
      <c r="A249" s="196"/>
      <c r="B249" s="196"/>
      <c r="C249" s="196"/>
      <c r="D249" s="196"/>
      <c r="E249" s="196"/>
      <c r="F249" s="196"/>
      <c r="G249" s="196"/>
      <c r="H249" s="196"/>
      <c r="I249" s="196"/>
      <c r="J249" s="196"/>
    </row>
    <row r="250" spans="1:10" ht="50.1" customHeight="1">
      <c r="A250" s="90"/>
      <c r="B250" s="87" t="s">
        <v>30</v>
      </c>
      <c r="C250" s="87" t="str">
        <f>"Факт " &amp;$J$2 &amp; "               2024 г"</f>
        <v>Факт Сентябрь               2024 г</v>
      </c>
      <c r="D250" s="87" t="str">
        <f xml:space="preserve"> "Факт " &amp;$J$2&amp; "               2025 г"</f>
        <v>Факт Сентябрь               2025 г</v>
      </c>
      <c r="E250" s="193" t="s">
        <v>317</v>
      </c>
      <c r="F250" s="194"/>
      <c r="G250" s="87" t="str">
        <f xml:space="preserve"> "Факт Январь -" &amp;$J$2&amp; " 2024 г"</f>
        <v>Факт Январь -Сентябрь 2024 г</v>
      </c>
      <c r="H250" s="87" t="str">
        <f xml:space="preserve"> "Факт Январь -" &amp;$J$2&amp; " 2025 г"</f>
        <v>Факт Январь -Сентябрь 2025 г</v>
      </c>
      <c r="I250" s="193" t="s">
        <v>317</v>
      </c>
      <c r="J250" s="194"/>
    </row>
    <row r="251" spans="1:10" ht="57.75" customHeight="1">
      <c r="A251" s="152"/>
      <c r="B251" s="152"/>
      <c r="C251" s="155"/>
      <c r="D251" s="155"/>
      <c r="E251" s="88" t="s">
        <v>3</v>
      </c>
      <c r="F251" s="89" t="s">
        <v>4</v>
      </c>
      <c r="G251" s="152"/>
      <c r="H251" s="152"/>
      <c r="I251" s="88" t="s">
        <v>3</v>
      </c>
      <c r="J251" s="89" t="s">
        <v>4</v>
      </c>
    </row>
    <row r="252" spans="1:10" ht="20.25" customHeight="1">
      <c r="A252" s="90" t="s">
        <v>1</v>
      </c>
      <c r="B252" s="89" t="s">
        <v>12</v>
      </c>
      <c r="C252" s="89">
        <v>1</v>
      </c>
      <c r="D252" s="89">
        <v>2</v>
      </c>
      <c r="E252" s="89">
        <v>3</v>
      </c>
      <c r="F252" s="89">
        <v>4</v>
      </c>
      <c r="G252" s="89">
        <v>5</v>
      </c>
      <c r="H252" s="89">
        <v>6</v>
      </c>
      <c r="I252" s="89">
        <v>7</v>
      </c>
      <c r="J252" s="89">
        <v>8</v>
      </c>
    </row>
    <row r="253" spans="1:10" ht="23.1" customHeight="1">
      <c r="A253" s="79">
        <v>1</v>
      </c>
      <c r="B253" s="153" t="s">
        <v>269</v>
      </c>
      <c r="C253" s="140"/>
      <c r="D253" s="140"/>
      <c r="E253" s="90" t="str">
        <f t="shared" ref="E253:E287" si="97">IF(AND(C253=0,D253=0),"",IFERROR(IF(OR(D253=0,D253=""),-C253,D253-C253),""))</f>
        <v/>
      </c>
      <c r="F253" s="150" t="str">
        <f t="shared" ref="F253:F287" si="98">IF(AND(D253=0,C253=0),"",IFERROR(IF(C253=0, D253, D253/C253),""))</f>
        <v/>
      </c>
      <c r="G253" s="140"/>
      <c r="H253" s="140"/>
      <c r="I253" s="90" t="str">
        <f t="shared" ref="I253:I287" si="99">IF(AND(G253=0,H253=0),"",IFERROR(IF(OR(H253=0,H253=""),-G253,H253-G253),""))</f>
        <v/>
      </c>
      <c r="J253" s="150" t="str">
        <f t="shared" ref="J253:J287" si="100">IF(AND(H253=0,G253=0),"",IFERROR(IF(G253=0, H253, H253/G253),""))</f>
        <v/>
      </c>
    </row>
    <row r="254" spans="1:10" ht="23.1" customHeight="1">
      <c r="A254" s="79">
        <v>2</v>
      </c>
      <c r="B254" s="79" t="s">
        <v>32</v>
      </c>
      <c r="C254" s="140">
        <v>23</v>
      </c>
      <c r="D254" s="140">
        <v>19</v>
      </c>
      <c r="E254" s="90">
        <f t="shared" si="97"/>
        <v>-4</v>
      </c>
      <c r="F254" s="150">
        <f t="shared" si="98"/>
        <v>0.82608695652173914</v>
      </c>
      <c r="G254" s="140">
        <v>23</v>
      </c>
      <c r="H254" s="140">
        <v>19</v>
      </c>
      <c r="I254" s="90">
        <f t="shared" si="99"/>
        <v>-4</v>
      </c>
      <c r="J254" s="150">
        <f t="shared" si="100"/>
        <v>0.82608695652173914</v>
      </c>
    </row>
    <row r="255" spans="1:10" ht="23.1" customHeight="1">
      <c r="A255" s="79">
        <v>3</v>
      </c>
      <c r="B255" s="79" t="s">
        <v>161</v>
      </c>
      <c r="C255" s="140">
        <v>1</v>
      </c>
      <c r="D255" s="140">
        <v>0</v>
      </c>
      <c r="E255" s="90">
        <f t="shared" si="97"/>
        <v>-1</v>
      </c>
      <c r="F255" s="150">
        <f t="shared" si="98"/>
        <v>0</v>
      </c>
      <c r="G255" s="140">
        <v>1</v>
      </c>
      <c r="H255" s="140">
        <v>0</v>
      </c>
      <c r="I255" s="90">
        <f t="shared" si="99"/>
        <v>-1</v>
      </c>
      <c r="J255" s="150">
        <f t="shared" si="100"/>
        <v>0</v>
      </c>
    </row>
    <row r="256" spans="1:10" ht="23.1" customHeight="1">
      <c r="A256" s="79">
        <v>4</v>
      </c>
      <c r="B256" s="79" t="s">
        <v>162</v>
      </c>
      <c r="C256" s="140">
        <v>5</v>
      </c>
      <c r="D256" s="140">
        <v>14</v>
      </c>
      <c r="E256" s="90">
        <f t="shared" si="97"/>
        <v>9</v>
      </c>
      <c r="F256" s="150">
        <f t="shared" si="98"/>
        <v>2.8</v>
      </c>
      <c r="G256" s="140">
        <v>5</v>
      </c>
      <c r="H256" s="140">
        <v>14</v>
      </c>
      <c r="I256" s="90">
        <f t="shared" si="99"/>
        <v>9</v>
      </c>
      <c r="J256" s="150">
        <f t="shared" si="100"/>
        <v>2.8</v>
      </c>
    </row>
    <row r="257" spans="1:10" ht="23.1" customHeight="1">
      <c r="A257" s="79">
        <v>5</v>
      </c>
      <c r="B257" s="79" t="s">
        <v>163</v>
      </c>
      <c r="C257" s="140"/>
      <c r="D257" s="140"/>
      <c r="E257" s="90" t="str">
        <f t="shared" si="97"/>
        <v/>
      </c>
      <c r="F257" s="150" t="str">
        <f t="shared" si="98"/>
        <v/>
      </c>
      <c r="G257" s="140"/>
      <c r="H257" s="140"/>
      <c r="I257" s="90" t="str">
        <f t="shared" si="99"/>
        <v/>
      </c>
      <c r="J257" s="150" t="str">
        <f t="shared" si="100"/>
        <v/>
      </c>
    </row>
    <row r="258" spans="1:10" ht="23.1" customHeight="1">
      <c r="A258" s="79">
        <v>6</v>
      </c>
      <c r="B258" s="154" t="s">
        <v>164</v>
      </c>
      <c r="C258" s="140">
        <v>7</v>
      </c>
      <c r="D258" s="140">
        <v>2</v>
      </c>
      <c r="E258" s="90">
        <f t="shared" si="97"/>
        <v>-5</v>
      </c>
      <c r="F258" s="150">
        <f t="shared" si="98"/>
        <v>0.2857142857142857</v>
      </c>
      <c r="G258" s="140">
        <v>7</v>
      </c>
      <c r="H258" s="140">
        <v>2</v>
      </c>
      <c r="I258" s="90">
        <f t="shared" si="99"/>
        <v>-5</v>
      </c>
      <c r="J258" s="150">
        <f t="shared" si="100"/>
        <v>0.2857142857142857</v>
      </c>
    </row>
    <row r="259" spans="1:10" ht="23.1" customHeight="1">
      <c r="A259" s="79">
        <v>7</v>
      </c>
      <c r="B259" s="79" t="s">
        <v>33</v>
      </c>
      <c r="C259" s="140"/>
      <c r="D259" s="140">
        <v>33</v>
      </c>
      <c r="E259" s="90">
        <f t="shared" si="97"/>
        <v>33</v>
      </c>
      <c r="F259" s="150">
        <f t="shared" si="98"/>
        <v>33</v>
      </c>
      <c r="G259" s="140"/>
      <c r="H259" s="140">
        <v>33</v>
      </c>
      <c r="I259" s="90">
        <f t="shared" si="99"/>
        <v>33</v>
      </c>
      <c r="J259" s="150">
        <f t="shared" si="100"/>
        <v>33</v>
      </c>
    </row>
    <row r="260" spans="1:10" ht="23.1" customHeight="1">
      <c r="A260" s="79">
        <v>8</v>
      </c>
      <c r="B260" s="79" t="s">
        <v>140</v>
      </c>
      <c r="C260" s="140">
        <v>7</v>
      </c>
      <c r="D260" s="140">
        <v>5</v>
      </c>
      <c r="E260" s="90">
        <f t="shared" si="97"/>
        <v>-2</v>
      </c>
      <c r="F260" s="150">
        <f t="shared" si="98"/>
        <v>0.7142857142857143</v>
      </c>
      <c r="G260" s="140">
        <v>4</v>
      </c>
      <c r="H260" s="140">
        <v>0</v>
      </c>
      <c r="I260" s="90">
        <f t="shared" si="99"/>
        <v>-4</v>
      </c>
      <c r="J260" s="150">
        <f t="shared" si="100"/>
        <v>0</v>
      </c>
    </row>
    <row r="261" spans="1:10" ht="23.1" customHeight="1">
      <c r="A261" s="79">
        <v>9</v>
      </c>
      <c r="B261" s="79" t="s">
        <v>37</v>
      </c>
      <c r="C261" s="140">
        <v>3</v>
      </c>
      <c r="D261" s="140">
        <v>3</v>
      </c>
      <c r="E261" s="90">
        <f t="shared" si="97"/>
        <v>0</v>
      </c>
      <c r="F261" s="150">
        <f t="shared" si="98"/>
        <v>1</v>
      </c>
      <c r="G261" s="140">
        <v>0</v>
      </c>
      <c r="H261" s="140">
        <v>0</v>
      </c>
      <c r="I261" s="90" t="str">
        <f t="shared" si="99"/>
        <v/>
      </c>
      <c r="J261" s="150" t="str">
        <f t="shared" si="100"/>
        <v/>
      </c>
    </row>
    <row r="262" spans="1:10" ht="23.1" customHeight="1">
      <c r="A262" s="79">
        <v>10</v>
      </c>
      <c r="B262" s="79" t="s">
        <v>38</v>
      </c>
      <c r="C262" s="140">
        <v>0</v>
      </c>
      <c r="D262" s="140">
        <v>1</v>
      </c>
      <c r="E262" s="90">
        <f t="shared" si="97"/>
        <v>1</v>
      </c>
      <c r="F262" s="150">
        <f t="shared" si="98"/>
        <v>1</v>
      </c>
      <c r="G262" s="140">
        <v>0</v>
      </c>
      <c r="H262" s="140">
        <v>0</v>
      </c>
      <c r="I262" s="90" t="str">
        <f t="shared" si="99"/>
        <v/>
      </c>
      <c r="J262" s="150" t="str">
        <f t="shared" si="100"/>
        <v/>
      </c>
    </row>
    <row r="263" spans="1:10" ht="23.1" customHeight="1">
      <c r="A263" s="79">
        <v>11</v>
      </c>
      <c r="B263" s="79" t="s">
        <v>141</v>
      </c>
      <c r="C263" s="140"/>
      <c r="D263" s="140"/>
      <c r="E263" s="90" t="str">
        <f t="shared" si="97"/>
        <v/>
      </c>
      <c r="F263" s="150" t="str">
        <f t="shared" si="98"/>
        <v/>
      </c>
      <c r="G263" s="140"/>
      <c r="H263" s="140"/>
      <c r="I263" s="90" t="str">
        <f t="shared" si="99"/>
        <v/>
      </c>
      <c r="J263" s="150" t="str">
        <f t="shared" si="100"/>
        <v/>
      </c>
    </row>
    <row r="264" spans="1:10" ht="23.1" customHeight="1">
      <c r="A264" s="79">
        <v>12</v>
      </c>
      <c r="B264" s="79" t="s">
        <v>39</v>
      </c>
      <c r="C264" s="140">
        <v>1</v>
      </c>
      <c r="D264" s="140">
        <v>1</v>
      </c>
      <c r="E264" s="90">
        <f t="shared" si="97"/>
        <v>0</v>
      </c>
      <c r="F264" s="150">
        <f t="shared" si="98"/>
        <v>1</v>
      </c>
      <c r="G264" s="140">
        <v>1</v>
      </c>
      <c r="H264" s="140">
        <v>1</v>
      </c>
      <c r="I264" s="90">
        <f t="shared" si="99"/>
        <v>0</v>
      </c>
      <c r="J264" s="150">
        <f t="shared" si="100"/>
        <v>1</v>
      </c>
    </row>
    <row r="265" spans="1:10" ht="23.1" customHeight="1">
      <c r="A265" s="79">
        <v>13</v>
      </c>
      <c r="B265" s="79" t="s">
        <v>141</v>
      </c>
      <c r="C265" s="140"/>
      <c r="D265" s="140"/>
      <c r="E265" s="90" t="str">
        <f t="shared" si="97"/>
        <v/>
      </c>
      <c r="F265" s="150" t="str">
        <f t="shared" si="98"/>
        <v/>
      </c>
      <c r="G265" s="140"/>
      <c r="H265" s="140"/>
      <c r="I265" s="90" t="str">
        <f t="shared" si="99"/>
        <v/>
      </c>
      <c r="J265" s="150" t="str">
        <f t="shared" si="100"/>
        <v/>
      </c>
    </row>
    <row r="266" spans="1:10" ht="23.1" customHeight="1">
      <c r="A266" s="79">
        <v>14</v>
      </c>
      <c r="B266" s="79" t="s">
        <v>40</v>
      </c>
      <c r="C266" s="140">
        <v>1</v>
      </c>
      <c r="D266" s="140">
        <v>0</v>
      </c>
      <c r="E266" s="90">
        <f t="shared" si="97"/>
        <v>-1</v>
      </c>
      <c r="F266" s="150">
        <f t="shared" si="98"/>
        <v>0</v>
      </c>
      <c r="G266" s="140">
        <v>1</v>
      </c>
      <c r="H266" s="140">
        <v>0</v>
      </c>
      <c r="I266" s="90">
        <f t="shared" si="99"/>
        <v>-1</v>
      </c>
      <c r="J266" s="150">
        <f t="shared" si="100"/>
        <v>0</v>
      </c>
    </row>
    <row r="267" spans="1:10" ht="23.1" customHeight="1">
      <c r="A267" s="79">
        <v>15</v>
      </c>
      <c r="B267" s="79" t="s">
        <v>141</v>
      </c>
      <c r="C267" s="140"/>
      <c r="D267" s="140"/>
      <c r="E267" s="90" t="str">
        <f t="shared" si="97"/>
        <v/>
      </c>
      <c r="F267" s="150" t="str">
        <f t="shared" si="98"/>
        <v/>
      </c>
      <c r="G267" s="140"/>
      <c r="H267" s="140"/>
      <c r="I267" s="90" t="str">
        <f t="shared" si="99"/>
        <v/>
      </c>
      <c r="J267" s="150" t="str">
        <f t="shared" si="100"/>
        <v/>
      </c>
    </row>
    <row r="268" spans="1:10" ht="23.1" customHeight="1">
      <c r="A268" s="79">
        <v>16</v>
      </c>
      <c r="B268" s="79" t="s">
        <v>142</v>
      </c>
      <c r="C268" s="140">
        <v>0</v>
      </c>
      <c r="D268" s="140">
        <v>0</v>
      </c>
      <c r="E268" s="90" t="str">
        <f t="shared" si="97"/>
        <v/>
      </c>
      <c r="F268" s="150" t="str">
        <f t="shared" si="98"/>
        <v/>
      </c>
      <c r="G268" s="140">
        <v>0</v>
      </c>
      <c r="H268" s="140">
        <v>0</v>
      </c>
      <c r="I268" s="90" t="str">
        <f t="shared" si="99"/>
        <v/>
      </c>
      <c r="J268" s="150" t="str">
        <f t="shared" si="100"/>
        <v/>
      </c>
    </row>
    <row r="269" spans="1:10" ht="23.1" customHeight="1">
      <c r="A269" s="79">
        <v>17</v>
      </c>
      <c r="B269" s="153" t="s">
        <v>141</v>
      </c>
      <c r="C269" s="140"/>
      <c r="D269" s="140"/>
      <c r="E269" s="90" t="str">
        <f t="shared" si="97"/>
        <v/>
      </c>
      <c r="F269" s="150" t="str">
        <f t="shared" si="98"/>
        <v/>
      </c>
      <c r="G269" s="157"/>
      <c r="H269" s="157"/>
      <c r="I269" s="90" t="str">
        <f t="shared" si="99"/>
        <v/>
      </c>
      <c r="J269" s="150" t="str">
        <f t="shared" si="100"/>
        <v/>
      </c>
    </row>
    <row r="270" spans="1:10" ht="23.1" customHeight="1">
      <c r="A270" s="79">
        <v>18</v>
      </c>
      <c r="B270" s="153" t="s">
        <v>42</v>
      </c>
      <c r="C270" s="140">
        <v>2</v>
      </c>
      <c r="D270" s="140">
        <v>0</v>
      </c>
      <c r="E270" s="90">
        <f t="shared" si="97"/>
        <v>-2</v>
      </c>
      <c r="F270" s="150">
        <f t="shared" si="98"/>
        <v>0</v>
      </c>
      <c r="G270" s="157">
        <v>2</v>
      </c>
      <c r="H270" s="157">
        <v>0</v>
      </c>
      <c r="I270" s="90">
        <f t="shared" si="99"/>
        <v>-2</v>
      </c>
      <c r="J270" s="150">
        <f t="shared" si="100"/>
        <v>0</v>
      </c>
    </row>
    <row r="271" spans="1:10" ht="23.1" customHeight="1">
      <c r="A271" s="79">
        <v>19</v>
      </c>
      <c r="B271" s="153" t="s">
        <v>141</v>
      </c>
      <c r="C271" s="140"/>
      <c r="D271" s="140"/>
      <c r="E271" s="90" t="str">
        <f t="shared" si="97"/>
        <v/>
      </c>
      <c r="F271" s="150" t="str">
        <f t="shared" si="98"/>
        <v/>
      </c>
      <c r="G271" s="140"/>
      <c r="H271" s="140"/>
      <c r="I271" s="90" t="str">
        <f t="shared" si="99"/>
        <v/>
      </c>
      <c r="J271" s="150" t="str">
        <f t="shared" si="100"/>
        <v/>
      </c>
    </row>
    <row r="272" spans="1:10" ht="23.1" customHeight="1">
      <c r="A272" s="79">
        <v>20</v>
      </c>
      <c r="B272" s="79" t="s">
        <v>292</v>
      </c>
      <c r="C272" s="140">
        <v>0</v>
      </c>
      <c r="D272" s="140">
        <v>0</v>
      </c>
      <c r="E272" s="90" t="str">
        <f t="shared" si="97"/>
        <v/>
      </c>
      <c r="F272" s="150" t="str">
        <f t="shared" si="98"/>
        <v/>
      </c>
      <c r="G272" s="140">
        <v>0</v>
      </c>
      <c r="H272" s="140">
        <v>0</v>
      </c>
      <c r="I272" s="90" t="str">
        <f t="shared" si="99"/>
        <v/>
      </c>
      <c r="J272" s="150" t="str">
        <f t="shared" si="100"/>
        <v/>
      </c>
    </row>
    <row r="273" spans="1:10" ht="23.1" customHeight="1">
      <c r="A273" s="79">
        <v>21</v>
      </c>
      <c r="B273" s="153" t="s">
        <v>141</v>
      </c>
      <c r="C273" s="140"/>
      <c r="D273" s="140"/>
      <c r="E273" s="90" t="str">
        <f t="shared" si="97"/>
        <v/>
      </c>
      <c r="F273" s="150" t="str">
        <f t="shared" si="98"/>
        <v/>
      </c>
      <c r="G273" s="140"/>
      <c r="H273" s="140"/>
      <c r="I273" s="90" t="str">
        <f t="shared" si="99"/>
        <v/>
      </c>
      <c r="J273" s="150" t="str">
        <f t="shared" si="100"/>
        <v/>
      </c>
    </row>
    <row r="274" spans="1:10" ht="23.1" customHeight="1">
      <c r="A274" s="79">
        <v>22</v>
      </c>
      <c r="B274" s="79" t="s">
        <v>39</v>
      </c>
      <c r="C274" s="140"/>
      <c r="D274" s="140"/>
      <c r="E274" s="90" t="str">
        <f t="shared" si="97"/>
        <v/>
      </c>
      <c r="F274" s="150" t="str">
        <f t="shared" si="98"/>
        <v/>
      </c>
      <c r="G274" s="140"/>
      <c r="H274" s="140"/>
      <c r="I274" s="90" t="str">
        <f t="shared" si="99"/>
        <v/>
      </c>
      <c r="J274" s="150" t="str">
        <f t="shared" si="100"/>
        <v/>
      </c>
    </row>
    <row r="275" spans="1:10" ht="23.1" customHeight="1">
      <c r="A275" s="79">
        <v>23</v>
      </c>
      <c r="B275" s="79" t="s">
        <v>40</v>
      </c>
      <c r="C275" s="140"/>
      <c r="D275" s="140"/>
      <c r="E275" s="90" t="str">
        <f t="shared" si="97"/>
        <v/>
      </c>
      <c r="F275" s="150" t="str">
        <f t="shared" si="98"/>
        <v/>
      </c>
      <c r="G275" s="140"/>
      <c r="H275" s="140"/>
      <c r="I275" s="90" t="str">
        <f t="shared" si="99"/>
        <v/>
      </c>
      <c r="J275" s="150" t="str">
        <f t="shared" si="100"/>
        <v/>
      </c>
    </row>
    <row r="276" spans="1:10" ht="23.1" customHeight="1">
      <c r="A276" s="79">
        <v>24</v>
      </c>
      <c r="B276" s="79" t="s">
        <v>142</v>
      </c>
      <c r="C276" s="140"/>
      <c r="D276" s="140"/>
      <c r="E276" s="90" t="str">
        <f t="shared" si="97"/>
        <v/>
      </c>
      <c r="F276" s="150" t="str">
        <f t="shared" si="98"/>
        <v/>
      </c>
      <c r="G276" s="140"/>
      <c r="H276" s="140"/>
      <c r="I276" s="90" t="str">
        <f t="shared" si="99"/>
        <v/>
      </c>
      <c r="J276" s="150" t="str">
        <f t="shared" si="100"/>
        <v/>
      </c>
    </row>
    <row r="277" spans="1:10" ht="23.1" customHeight="1">
      <c r="A277" s="79">
        <v>25</v>
      </c>
      <c r="B277" s="79" t="s">
        <v>42</v>
      </c>
      <c r="C277" s="140"/>
      <c r="D277" s="140"/>
      <c r="E277" s="90" t="str">
        <f t="shared" si="97"/>
        <v/>
      </c>
      <c r="F277" s="150" t="str">
        <f t="shared" si="98"/>
        <v/>
      </c>
      <c r="G277" s="140"/>
      <c r="H277" s="140"/>
      <c r="I277" s="90" t="str">
        <f t="shared" si="99"/>
        <v/>
      </c>
      <c r="J277" s="150" t="str">
        <f t="shared" si="100"/>
        <v/>
      </c>
    </row>
    <row r="278" spans="1:10" ht="23.1" customHeight="1">
      <c r="A278" s="79">
        <v>26</v>
      </c>
      <c r="B278" s="79" t="s">
        <v>43</v>
      </c>
      <c r="C278" s="140"/>
      <c r="D278" s="140"/>
      <c r="E278" s="90" t="str">
        <f t="shared" si="97"/>
        <v/>
      </c>
      <c r="F278" s="150" t="str">
        <f t="shared" si="98"/>
        <v/>
      </c>
      <c r="G278" s="140"/>
      <c r="H278" s="140"/>
      <c r="I278" s="90" t="str">
        <f t="shared" si="99"/>
        <v/>
      </c>
      <c r="J278" s="150" t="str">
        <f t="shared" si="100"/>
        <v/>
      </c>
    </row>
    <row r="279" spans="1:10" ht="23.1" customHeight="1">
      <c r="A279" s="79">
        <v>27</v>
      </c>
      <c r="B279" s="153" t="s">
        <v>165</v>
      </c>
      <c r="C279" s="140"/>
      <c r="D279" s="140"/>
      <c r="E279" s="90" t="str">
        <f t="shared" si="97"/>
        <v/>
      </c>
      <c r="F279" s="150" t="str">
        <f t="shared" si="98"/>
        <v/>
      </c>
      <c r="G279" s="140"/>
      <c r="H279" s="140"/>
      <c r="I279" s="90" t="str">
        <f t="shared" si="99"/>
        <v/>
      </c>
      <c r="J279" s="150" t="str">
        <f t="shared" si="100"/>
        <v/>
      </c>
    </row>
    <row r="280" spans="1:10" ht="23.1" customHeight="1">
      <c r="A280" s="79">
        <v>28</v>
      </c>
      <c r="B280" s="79" t="s">
        <v>37</v>
      </c>
      <c r="C280" s="140">
        <v>16</v>
      </c>
      <c r="D280" s="140">
        <v>16</v>
      </c>
      <c r="E280" s="90">
        <f t="shared" si="97"/>
        <v>0</v>
      </c>
      <c r="F280" s="150">
        <f t="shared" si="98"/>
        <v>1</v>
      </c>
      <c r="G280" s="140">
        <v>16</v>
      </c>
      <c r="H280" s="140">
        <v>16</v>
      </c>
      <c r="I280" s="90">
        <f t="shared" si="99"/>
        <v>0</v>
      </c>
      <c r="J280" s="150">
        <f t="shared" si="100"/>
        <v>1</v>
      </c>
    </row>
    <row r="281" spans="1:10" ht="23.1" customHeight="1">
      <c r="A281" s="79">
        <v>29</v>
      </c>
      <c r="B281" s="79" t="s">
        <v>38</v>
      </c>
      <c r="C281" s="140"/>
      <c r="D281" s="140"/>
      <c r="E281" s="90" t="str">
        <f t="shared" si="97"/>
        <v/>
      </c>
      <c r="F281" s="150" t="str">
        <f t="shared" si="98"/>
        <v/>
      </c>
      <c r="G281" s="140"/>
      <c r="H281" s="140"/>
      <c r="I281" s="90" t="str">
        <f t="shared" si="99"/>
        <v/>
      </c>
      <c r="J281" s="150" t="str">
        <f t="shared" si="100"/>
        <v/>
      </c>
    </row>
    <row r="282" spans="1:10" ht="23.1" customHeight="1">
      <c r="A282" s="79">
        <v>30</v>
      </c>
      <c r="B282" s="79" t="s">
        <v>40</v>
      </c>
      <c r="C282" s="140">
        <v>1</v>
      </c>
      <c r="D282" s="140">
        <v>1</v>
      </c>
      <c r="E282" s="90">
        <f t="shared" si="97"/>
        <v>0</v>
      </c>
      <c r="F282" s="150">
        <f t="shared" si="98"/>
        <v>1</v>
      </c>
      <c r="G282" s="140">
        <v>1</v>
      </c>
      <c r="H282" s="140">
        <v>1</v>
      </c>
      <c r="I282" s="90">
        <f t="shared" si="99"/>
        <v>0</v>
      </c>
      <c r="J282" s="150">
        <f t="shared" si="100"/>
        <v>1</v>
      </c>
    </row>
    <row r="283" spans="1:10" ht="23.1" customHeight="1">
      <c r="A283" s="79">
        <v>31</v>
      </c>
      <c r="B283" s="79" t="s">
        <v>41</v>
      </c>
      <c r="C283" s="140"/>
      <c r="D283" s="140"/>
      <c r="E283" s="90" t="str">
        <f t="shared" si="97"/>
        <v/>
      </c>
      <c r="F283" s="150" t="str">
        <f t="shared" si="98"/>
        <v/>
      </c>
      <c r="G283" s="140"/>
      <c r="H283" s="140"/>
      <c r="I283" s="90" t="str">
        <f t="shared" si="99"/>
        <v/>
      </c>
      <c r="J283" s="150" t="str">
        <f t="shared" si="100"/>
        <v/>
      </c>
    </row>
    <row r="284" spans="1:10" ht="23.1" customHeight="1">
      <c r="A284" s="79">
        <v>32</v>
      </c>
      <c r="B284" s="79" t="s">
        <v>39</v>
      </c>
      <c r="C284" s="140"/>
      <c r="D284" s="140"/>
      <c r="E284" s="90" t="str">
        <f t="shared" si="97"/>
        <v/>
      </c>
      <c r="F284" s="150" t="str">
        <f t="shared" si="98"/>
        <v/>
      </c>
      <c r="G284" s="140"/>
      <c r="H284" s="140"/>
      <c r="I284" s="90" t="str">
        <f t="shared" si="99"/>
        <v/>
      </c>
      <c r="J284" s="150" t="str">
        <f t="shared" si="100"/>
        <v/>
      </c>
    </row>
    <row r="285" spans="1:10" ht="23.1" customHeight="1">
      <c r="A285" s="79">
        <v>33</v>
      </c>
      <c r="B285" s="79" t="s">
        <v>44</v>
      </c>
      <c r="C285" s="140">
        <v>231030.2</v>
      </c>
      <c r="D285" s="140">
        <v>146116</v>
      </c>
      <c r="E285" s="90">
        <f t="shared" si="97"/>
        <v>-84914.200000000012</v>
      </c>
      <c r="F285" s="150">
        <f t="shared" si="98"/>
        <v>0.63245411205980862</v>
      </c>
      <c r="G285" s="140">
        <v>231030.2</v>
      </c>
      <c r="H285" s="140">
        <v>386406.8</v>
      </c>
      <c r="I285" s="90">
        <f t="shared" si="99"/>
        <v>155376.59999999998</v>
      </c>
      <c r="J285" s="150">
        <f t="shared" si="100"/>
        <v>1.6725380491381645</v>
      </c>
    </row>
    <row r="286" spans="1:10" ht="23.1" customHeight="1">
      <c r="A286" s="79">
        <v>34</v>
      </c>
      <c r="B286" s="79" t="s">
        <v>45</v>
      </c>
      <c r="C286" s="140">
        <v>225473.9</v>
      </c>
      <c r="D286" s="140">
        <v>125716.7</v>
      </c>
      <c r="E286" s="90">
        <f t="shared" si="97"/>
        <v>-99757.2</v>
      </c>
      <c r="F286" s="150">
        <f t="shared" si="98"/>
        <v>0.55756652987330246</v>
      </c>
      <c r="G286" s="140">
        <v>225473.9</v>
      </c>
      <c r="H286" s="140">
        <v>119179.7</v>
      </c>
      <c r="I286" s="90">
        <f t="shared" si="99"/>
        <v>-106294.2</v>
      </c>
      <c r="J286" s="150">
        <f t="shared" si="100"/>
        <v>0.52857426070157121</v>
      </c>
    </row>
    <row r="287" spans="1:10" ht="23.1" customHeight="1">
      <c r="A287" s="79">
        <v>35</v>
      </c>
      <c r="B287" s="79" t="s">
        <v>46</v>
      </c>
      <c r="C287" s="140"/>
      <c r="D287" s="140"/>
      <c r="E287" s="90" t="str">
        <f t="shared" si="97"/>
        <v/>
      </c>
      <c r="F287" s="150" t="str">
        <f t="shared" si="98"/>
        <v/>
      </c>
      <c r="G287" s="140"/>
      <c r="H287" s="140"/>
      <c r="I287" s="90" t="str">
        <f t="shared" si="99"/>
        <v/>
      </c>
      <c r="J287" s="150" t="str">
        <f t="shared" si="100"/>
        <v/>
      </c>
    </row>
    <row r="288" spans="1:10" ht="23.1" customHeight="1">
      <c r="A288" s="155"/>
      <c r="B288" s="155"/>
      <c r="C288" s="155"/>
      <c r="D288" s="155"/>
      <c r="E288" s="155"/>
      <c r="F288" s="155"/>
      <c r="G288" s="155"/>
      <c r="H288" s="155"/>
      <c r="I288" s="155"/>
      <c r="J288" s="155"/>
    </row>
    <row r="289" spans="1:10" ht="15" customHeight="1">
      <c r="A289" s="195" t="s">
        <v>244</v>
      </c>
      <c r="B289" s="195"/>
      <c r="C289" s="195"/>
      <c r="D289" s="195"/>
      <c r="E289" s="195"/>
      <c r="F289" s="195"/>
      <c r="G289" s="195"/>
      <c r="H289" s="195"/>
      <c r="I289" s="195"/>
      <c r="J289" s="195"/>
    </row>
    <row r="290" spans="1:10" ht="15" customHeight="1">
      <c r="A290" s="196"/>
      <c r="B290" s="196"/>
      <c r="C290" s="196"/>
      <c r="D290" s="196"/>
      <c r="E290" s="196"/>
      <c r="F290" s="196"/>
      <c r="G290" s="196"/>
      <c r="H290" s="196"/>
      <c r="I290" s="196"/>
      <c r="J290" s="196"/>
    </row>
    <row r="291" spans="1:10" ht="50.1" customHeight="1">
      <c r="A291" s="90"/>
      <c r="B291" s="87" t="s">
        <v>30</v>
      </c>
      <c r="C291" s="87" t="str">
        <f>"Факт " &amp;$J$2 &amp; "               2024 г"</f>
        <v>Факт Сентябрь               2024 г</v>
      </c>
      <c r="D291" s="87" t="str">
        <f xml:space="preserve"> "Факт " &amp;$J$2&amp; "               2025 г"</f>
        <v>Факт Сентябрь               2025 г</v>
      </c>
      <c r="E291" s="193" t="s">
        <v>317</v>
      </c>
      <c r="F291" s="194"/>
      <c r="G291" s="87" t="str">
        <f xml:space="preserve"> "Факт Январь -" &amp;$J$2&amp; " 2024 г"</f>
        <v>Факт Январь -Сентябрь 2024 г</v>
      </c>
      <c r="H291" s="87" t="str">
        <f xml:space="preserve"> "Факт Январь -" &amp;$J$2&amp; " 2025 г"</f>
        <v>Факт Январь -Сентябрь 2025 г</v>
      </c>
      <c r="I291" s="193" t="s">
        <v>317</v>
      </c>
      <c r="J291" s="194"/>
    </row>
    <row r="292" spans="1:10" ht="57.75" customHeight="1">
      <c r="A292" s="152"/>
      <c r="B292" s="152"/>
      <c r="C292" s="155"/>
      <c r="D292" s="155"/>
      <c r="E292" s="88" t="s">
        <v>3</v>
      </c>
      <c r="F292" s="89" t="s">
        <v>4</v>
      </c>
      <c r="G292" s="152"/>
      <c r="H292" s="152"/>
      <c r="I292" s="88" t="s">
        <v>3</v>
      </c>
      <c r="J292" s="89" t="s">
        <v>4</v>
      </c>
    </row>
    <row r="293" spans="1:10" ht="20.25" customHeight="1">
      <c r="A293" s="90" t="s">
        <v>1</v>
      </c>
      <c r="B293" s="89" t="s">
        <v>12</v>
      </c>
      <c r="C293" s="89">
        <v>1</v>
      </c>
      <c r="D293" s="89">
        <v>2</v>
      </c>
      <c r="E293" s="89">
        <v>3</v>
      </c>
      <c r="F293" s="89">
        <v>4</v>
      </c>
      <c r="G293" s="89">
        <v>5</v>
      </c>
      <c r="H293" s="89">
        <v>6</v>
      </c>
      <c r="I293" s="89">
        <v>7</v>
      </c>
      <c r="J293" s="89">
        <v>8</v>
      </c>
    </row>
    <row r="294" spans="1:10" ht="23.1" customHeight="1">
      <c r="A294" s="79">
        <v>1</v>
      </c>
      <c r="B294" s="153" t="s">
        <v>269</v>
      </c>
      <c r="C294" s="151"/>
      <c r="D294" s="151"/>
      <c r="E294" s="90" t="str">
        <f t="shared" ref="E294:E328" si="101">IF(AND(C294=0,D294=0),"",IFERROR(IF(OR(D294=0,D294=""),-C294,D294-C294),""))</f>
        <v/>
      </c>
      <c r="F294" s="150" t="str">
        <f t="shared" ref="F294:F328" si="102">IF(AND(D294=0,C294=0),"",IFERROR(IF(C294=0, D294, D294/C294),""))</f>
        <v/>
      </c>
      <c r="G294" s="140"/>
      <c r="H294" s="140"/>
      <c r="I294" s="90" t="str">
        <f t="shared" ref="I294:I328" si="103">IF(AND(G294=0,H294=0),"",IFERROR(IF(OR(H294=0,H294=""),-G294,H294-G294),""))</f>
        <v/>
      </c>
      <c r="J294" s="150" t="str">
        <f t="shared" ref="J294:J328" si="104">IF(AND(H294=0,G294=0),"",IFERROR(IF(G294=0, H294, H294/G294),""))</f>
        <v/>
      </c>
    </row>
    <row r="295" spans="1:10" ht="23.1" customHeight="1">
      <c r="A295" s="79">
        <v>2</v>
      </c>
      <c r="B295" s="79" t="s">
        <v>32</v>
      </c>
      <c r="C295" s="151">
        <v>10</v>
      </c>
      <c r="D295" s="151">
        <v>15</v>
      </c>
      <c r="E295" s="90">
        <f t="shared" si="101"/>
        <v>5</v>
      </c>
      <c r="F295" s="150">
        <f t="shared" si="102"/>
        <v>1.5</v>
      </c>
      <c r="G295" s="140">
        <v>10</v>
      </c>
      <c r="H295" s="140">
        <v>15</v>
      </c>
      <c r="I295" s="90">
        <f t="shared" si="103"/>
        <v>5</v>
      </c>
      <c r="J295" s="150">
        <f t="shared" si="104"/>
        <v>1.5</v>
      </c>
    </row>
    <row r="296" spans="1:10" ht="23.1" customHeight="1">
      <c r="A296" s="79">
        <v>3</v>
      </c>
      <c r="B296" s="79" t="s">
        <v>161</v>
      </c>
      <c r="C296" s="151">
        <v>9</v>
      </c>
      <c r="D296" s="151">
        <v>0</v>
      </c>
      <c r="E296" s="90">
        <f t="shared" si="101"/>
        <v>-9</v>
      </c>
      <c r="F296" s="150">
        <f t="shared" si="102"/>
        <v>0</v>
      </c>
      <c r="G296" s="140">
        <v>9</v>
      </c>
      <c r="H296" s="140">
        <v>0</v>
      </c>
      <c r="I296" s="90">
        <f t="shared" si="103"/>
        <v>-9</v>
      </c>
      <c r="J296" s="150">
        <f t="shared" si="104"/>
        <v>0</v>
      </c>
    </row>
    <row r="297" spans="1:10" ht="23.1" customHeight="1">
      <c r="A297" s="79">
        <v>4</v>
      </c>
      <c r="B297" s="79" t="s">
        <v>162</v>
      </c>
      <c r="C297" s="151">
        <v>9</v>
      </c>
      <c r="D297" s="151">
        <v>3</v>
      </c>
      <c r="E297" s="90">
        <f t="shared" si="101"/>
        <v>-6</v>
      </c>
      <c r="F297" s="150">
        <f t="shared" si="102"/>
        <v>0.33333333333333331</v>
      </c>
      <c r="G297" s="140">
        <v>9</v>
      </c>
      <c r="H297" s="140">
        <v>3</v>
      </c>
      <c r="I297" s="90">
        <f t="shared" si="103"/>
        <v>-6</v>
      </c>
      <c r="J297" s="150">
        <f t="shared" si="104"/>
        <v>0.33333333333333331</v>
      </c>
    </row>
    <row r="298" spans="1:10" ht="23.1" customHeight="1">
      <c r="A298" s="79">
        <v>5</v>
      </c>
      <c r="B298" s="79" t="s">
        <v>163</v>
      </c>
      <c r="C298" s="151"/>
      <c r="D298" s="151"/>
      <c r="E298" s="90" t="str">
        <f t="shared" si="101"/>
        <v/>
      </c>
      <c r="F298" s="150" t="str">
        <f t="shared" si="102"/>
        <v/>
      </c>
      <c r="G298" s="140"/>
      <c r="H298" s="140"/>
      <c r="I298" s="90" t="str">
        <f t="shared" si="103"/>
        <v/>
      </c>
      <c r="J298" s="150" t="str">
        <f t="shared" si="104"/>
        <v/>
      </c>
    </row>
    <row r="299" spans="1:10" ht="23.1" customHeight="1">
      <c r="A299" s="79">
        <v>6</v>
      </c>
      <c r="B299" s="154" t="s">
        <v>164</v>
      </c>
      <c r="C299" s="151">
        <v>4</v>
      </c>
      <c r="D299" s="151">
        <v>13</v>
      </c>
      <c r="E299" s="90">
        <f t="shared" si="101"/>
        <v>9</v>
      </c>
      <c r="F299" s="150">
        <f t="shared" si="102"/>
        <v>3.25</v>
      </c>
      <c r="G299" s="140">
        <v>4</v>
      </c>
      <c r="H299" s="140">
        <v>13</v>
      </c>
      <c r="I299" s="90">
        <f t="shared" si="103"/>
        <v>9</v>
      </c>
      <c r="J299" s="150">
        <f t="shared" si="104"/>
        <v>3.25</v>
      </c>
    </row>
    <row r="300" spans="1:10" ht="23.1" customHeight="1">
      <c r="A300" s="79">
        <v>7</v>
      </c>
      <c r="B300" s="79" t="s">
        <v>33</v>
      </c>
      <c r="C300" s="151"/>
      <c r="D300" s="151">
        <v>44</v>
      </c>
      <c r="E300" s="90">
        <f t="shared" si="101"/>
        <v>44</v>
      </c>
      <c r="F300" s="150">
        <f t="shared" si="102"/>
        <v>44</v>
      </c>
      <c r="G300" s="140"/>
      <c r="H300" s="140">
        <v>44</v>
      </c>
      <c r="I300" s="90">
        <f t="shared" si="103"/>
        <v>44</v>
      </c>
      <c r="J300" s="150">
        <f t="shared" si="104"/>
        <v>44</v>
      </c>
    </row>
    <row r="301" spans="1:10" ht="23.1" customHeight="1">
      <c r="A301" s="79">
        <v>8</v>
      </c>
      <c r="B301" s="79" t="s">
        <v>140</v>
      </c>
      <c r="C301" s="151">
        <v>4</v>
      </c>
      <c r="D301" s="151">
        <v>8</v>
      </c>
      <c r="E301" s="90">
        <f t="shared" si="101"/>
        <v>4</v>
      </c>
      <c r="F301" s="150">
        <f t="shared" si="102"/>
        <v>2</v>
      </c>
      <c r="G301" s="140">
        <v>4</v>
      </c>
      <c r="H301" s="140">
        <v>3</v>
      </c>
      <c r="I301" s="90">
        <f t="shared" si="103"/>
        <v>-1</v>
      </c>
      <c r="J301" s="150">
        <f t="shared" si="104"/>
        <v>0.75</v>
      </c>
    </row>
    <row r="302" spans="1:10" ht="23.1" customHeight="1">
      <c r="A302" s="79">
        <v>9</v>
      </c>
      <c r="B302" s="79" t="s">
        <v>37</v>
      </c>
      <c r="C302" s="151">
        <v>1</v>
      </c>
      <c r="D302" s="151">
        <v>4</v>
      </c>
      <c r="E302" s="90">
        <f t="shared" si="101"/>
        <v>3</v>
      </c>
      <c r="F302" s="150">
        <f t="shared" si="102"/>
        <v>4</v>
      </c>
      <c r="G302" s="140">
        <v>1</v>
      </c>
      <c r="H302" s="140">
        <v>1</v>
      </c>
      <c r="I302" s="90">
        <f t="shared" si="103"/>
        <v>0</v>
      </c>
      <c r="J302" s="150">
        <f t="shared" si="104"/>
        <v>1</v>
      </c>
    </row>
    <row r="303" spans="1:10" ht="23.1" customHeight="1">
      <c r="A303" s="79">
        <v>10</v>
      </c>
      <c r="B303" s="79" t="s">
        <v>38</v>
      </c>
      <c r="C303" s="151">
        <v>2</v>
      </c>
      <c r="D303" s="151">
        <v>2</v>
      </c>
      <c r="E303" s="90">
        <f t="shared" si="101"/>
        <v>0</v>
      </c>
      <c r="F303" s="150">
        <f t="shared" si="102"/>
        <v>1</v>
      </c>
      <c r="G303" s="140">
        <v>2</v>
      </c>
      <c r="H303" s="140">
        <v>0</v>
      </c>
      <c r="I303" s="90">
        <f t="shared" si="103"/>
        <v>-2</v>
      </c>
      <c r="J303" s="150">
        <f t="shared" si="104"/>
        <v>0</v>
      </c>
    </row>
    <row r="304" spans="1:10" ht="23.1" customHeight="1">
      <c r="A304" s="79">
        <v>11</v>
      </c>
      <c r="B304" s="79" t="s">
        <v>141</v>
      </c>
      <c r="C304" s="151">
        <v>0</v>
      </c>
      <c r="D304" s="151">
        <v>0</v>
      </c>
      <c r="E304" s="90" t="str">
        <f t="shared" si="101"/>
        <v/>
      </c>
      <c r="F304" s="150" t="str">
        <f t="shared" si="102"/>
        <v/>
      </c>
      <c r="G304" s="140">
        <v>0</v>
      </c>
      <c r="H304" s="140">
        <v>0</v>
      </c>
      <c r="I304" s="90" t="str">
        <f t="shared" si="103"/>
        <v/>
      </c>
      <c r="J304" s="150" t="str">
        <f t="shared" si="104"/>
        <v/>
      </c>
    </row>
    <row r="305" spans="1:10" ht="23.1" customHeight="1">
      <c r="A305" s="79">
        <v>12</v>
      </c>
      <c r="B305" s="79" t="s">
        <v>39</v>
      </c>
      <c r="C305" s="151">
        <v>0</v>
      </c>
      <c r="D305" s="151">
        <v>1</v>
      </c>
      <c r="E305" s="90">
        <f t="shared" si="101"/>
        <v>1</v>
      </c>
      <c r="F305" s="150">
        <f t="shared" si="102"/>
        <v>1</v>
      </c>
      <c r="G305" s="140">
        <v>0</v>
      </c>
      <c r="H305" s="140">
        <v>1</v>
      </c>
      <c r="I305" s="90">
        <f t="shared" si="103"/>
        <v>1</v>
      </c>
      <c r="J305" s="150">
        <f t="shared" si="104"/>
        <v>1</v>
      </c>
    </row>
    <row r="306" spans="1:10" ht="23.1" customHeight="1">
      <c r="A306" s="79">
        <v>13</v>
      </c>
      <c r="B306" s="79" t="s">
        <v>141</v>
      </c>
      <c r="C306" s="151"/>
      <c r="D306" s="151"/>
      <c r="E306" s="90" t="str">
        <f t="shared" si="101"/>
        <v/>
      </c>
      <c r="F306" s="150" t="str">
        <f t="shared" si="102"/>
        <v/>
      </c>
      <c r="G306" s="140"/>
      <c r="H306" s="140"/>
      <c r="I306" s="90" t="str">
        <f t="shared" si="103"/>
        <v/>
      </c>
      <c r="J306" s="150" t="str">
        <f t="shared" si="104"/>
        <v/>
      </c>
    </row>
    <row r="307" spans="1:10" ht="23.1" customHeight="1">
      <c r="A307" s="79">
        <v>14</v>
      </c>
      <c r="B307" s="79" t="s">
        <v>40</v>
      </c>
      <c r="C307" s="151">
        <v>0</v>
      </c>
      <c r="D307" s="151">
        <v>0</v>
      </c>
      <c r="E307" s="90" t="str">
        <f t="shared" si="101"/>
        <v/>
      </c>
      <c r="F307" s="150" t="str">
        <f t="shared" si="102"/>
        <v/>
      </c>
      <c r="G307" s="140">
        <v>0</v>
      </c>
      <c r="H307" s="140">
        <v>0</v>
      </c>
      <c r="I307" s="90" t="str">
        <f t="shared" si="103"/>
        <v/>
      </c>
      <c r="J307" s="150" t="str">
        <f t="shared" si="104"/>
        <v/>
      </c>
    </row>
    <row r="308" spans="1:10" ht="23.1" customHeight="1">
      <c r="A308" s="79">
        <v>15</v>
      </c>
      <c r="B308" s="79" t="s">
        <v>141</v>
      </c>
      <c r="C308" s="151"/>
      <c r="D308" s="151"/>
      <c r="E308" s="90" t="str">
        <f t="shared" si="101"/>
        <v/>
      </c>
      <c r="F308" s="150" t="str">
        <f t="shared" si="102"/>
        <v/>
      </c>
      <c r="G308" s="140"/>
      <c r="H308" s="140"/>
      <c r="I308" s="90" t="str">
        <f t="shared" si="103"/>
        <v/>
      </c>
      <c r="J308" s="150" t="str">
        <f t="shared" si="104"/>
        <v/>
      </c>
    </row>
    <row r="309" spans="1:10" ht="23.1" customHeight="1">
      <c r="A309" s="79">
        <v>16</v>
      </c>
      <c r="B309" s="79" t="s">
        <v>142</v>
      </c>
      <c r="C309" s="151">
        <v>1</v>
      </c>
      <c r="D309" s="151">
        <v>0</v>
      </c>
      <c r="E309" s="90">
        <f t="shared" si="101"/>
        <v>-1</v>
      </c>
      <c r="F309" s="150">
        <f t="shared" si="102"/>
        <v>0</v>
      </c>
      <c r="G309" s="140">
        <v>1</v>
      </c>
      <c r="H309" s="140">
        <v>0</v>
      </c>
      <c r="I309" s="90">
        <f t="shared" si="103"/>
        <v>-1</v>
      </c>
      <c r="J309" s="150">
        <f t="shared" si="104"/>
        <v>0</v>
      </c>
    </row>
    <row r="310" spans="1:10" ht="23.1" customHeight="1">
      <c r="A310" s="79">
        <v>17</v>
      </c>
      <c r="B310" s="153" t="s">
        <v>141</v>
      </c>
      <c r="C310" s="151"/>
      <c r="D310" s="151"/>
      <c r="E310" s="90" t="str">
        <f t="shared" si="101"/>
        <v/>
      </c>
      <c r="F310" s="150" t="str">
        <f t="shared" si="102"/>
        <v/>
      </c>
      <c r="G310" s="140"/>
      <c r="H310" s="140"/>
      <c r="I310" s="90" t="str">
        <f t="shared" si="103"/>
        <v/>
      </c>
      <c r="J310" s="150" t="str">
        <f t="shared" si="104"/>
        <v/>
      </c>
    </row>
    <row r="311" spans="1:10" ht="23.1" customHeight="1">
      <c r="A311" s="79">
        <v>18</v>
      </c>
      <c r="B311" s="153" t="s">
        <v>42</v>
      </c>
      <c r="C311" s="151">
        <v>0</v>
      </c>
      <c r="D311" s="151">
        <v>1</v>
      </c>
      <c r="E311" s="90">
        <f t="shared" si="101"/>
        <v>1</v>
      </c>
      <c r="F311" s="150">
        <f t="shared" si="102"/>
        <v>1</v>
      </c>
      <c r="G311" s="140">
        <v>0</v>
      </c>
      <c r="H311" s="140">
        <v>1</v>
      </c>
      <c r="I311" s="90">
        <f t="shared" si="103"/>
        <v>1</v>
      </c>
      <c r="J311" s="150">
        <f t="shared" si="104"/>
        <v>1</v>
      </c>
    </row>
    <row r="312" spans="1:10" ht="23.1" customHeight="1">
      <c r="A312" s="79">
        <v>19</v>
      </c>
      <c r="B312" s="153" t="s">
        <v>141</v>
      </c>
      <c r="C312" s="151"/>
      <c r="D312" s="151"/>
      <c r="E312" s="90" t="str">
        <f t="shared" si="101"/>
        <v/>
      </c>
      <c r="F312" s="150" t="str">
        <f t="shared" si="102"/>
        <v/>
      </c>
      <c r="G312" s="140"/>
      <c r="H312" s="140"/>
      <c r="I312" s="90" t="str">
        <f t="shared" si="103"/>
        <v/>
      </c>
      <c r="J312" s="150" t="str">
        <f t="shared" si="104"/>
        <v/>
      </c>
    </row>
    <row r="313" spans="1:10" ht="23.1" customHeight="1">
      <c r="A313" s="79">
        <v>20</v>
      </c>
      <c r="B313" s="79" t="s">
        <v>292</v>
      </c>
      <c r="C313" s="151">
        <v>0</v>
      </c>
      <c r="D313" s="151">
        <v>0</v>
      </c>
      <c r="E313" s="90" t="str">
        <f t="shared" si="101"/>
        <v/>
      </c>
      <c r="F313" s="150" t="str">
        <f t="shared" si="102"/>
        <v/>
      </c>
      <c r="G313" s="140">
        <v>0</v>
      </c>
      <c r="H313" s="140">
        <v>0</v>
      </c>
      <c r="I313" s="90" t="str">
        <f t="shared" si="103"/>
        <v/>
      </c>
      <c r="J313" s="150" t="str">
        <f t="shared" si="104"/>
        <v/>
      </c>
    </row>
    <row r="314" spans="1:10" ht="23.1" customHeight="1">
      <c r="A314" s="79">
        <v>21</v>
      </c>
      <c r="B314" s="153" t="s">
        <v>141</v>
      </c>
      <c r="C314" s="151"/>
      <c r="D314" s="151"/>
      <c r="E314" s="90" t="str">
        <f t="shared" si="101"/>
        <v/>
      </c>
      <c r="F314" s="150" t="str">
        <f t="shared" si="102"/>
        <v/>
      </c>
      <c r="G314" s="140"/>
      <c r="H314" s="140"/>
      <c r="I314" s="90" t="str">
        <f t="shared" si="103"/>
        <v/>
      </c>
      <c r="J314" s="150" t="str">
        <f t="shared" si="104"/>
        <v/>
      </c>
    </row>
    <row r="315" spans="1:10" ht="23.1" customHeight="1">
      <c r="A315" s="79">
        <v>22</v>
      </c>
      <c r="B315" s="79" t="s">
        <v>39</v>
      </c>
      <c r="C315" s="151"/>
      <c r="D315" s="151"/>
      <c r="E315" s="90" t="str">
        <f t="shared" si="101"/>
        <v/>
      </c>
      <c r="F315" s="150" t="str">
        <f t="shared" si="102"/>
        <v/>
      </c>
      <c r="G315" s="140"/>
      <c r="H315" s="140"/>
      <c r="I315" s="90" t="str">
        <f t="shared" si="103"/>
        <v/>
      </c>
      <c r="J315" s="150" t="str">
        <f t="shared" si="104"/>
        <v/>
      </c>
    </row>
    <row r="316" spans="1:10" ht="23.1" customHeight="1">
      <c r="A316" s="79">
        <v>23</v>
      </c>
      <c r="B316" s="79" t="s">
        <v>40</v>
      </c>
      <c r="C316" s="151"/>
      <c r="D316" s="151"/>
      <c r="E316" s="90" t="str">
        <f t="shared" si="101"/>
        <v/>
      </c>
      <c r="F316" s="150" t="str">
        <f t="shared" si="102"/>
        <v/>
      </c>
      <c r="G316" s="140"/>
      <c r="H316" s="140"/>
      <c r="I316" s="90" t="str">
        <f t="shared" si="103"/>
        <v/>
      </c>
      <c r="J316" s="150" t="str">
        <f t="shared" si="104"/>
        <v/>
      </c>
    </row>
    <row r="317" spans="1:10" ht="23.1" customHeight="1">
      <c r="A317" s="79">
        <v>24</v>
      </c>
      <c r="B317" s="79" t="s">
        <v>142</v>
      </c>
      <c r="C317" s="151"/>
      <c r="D317" s="151"/>
      <c r="E317" s="90" t="str">
        <f t="shared" si="101"/>
        <v/>
      </c>
      <c r="F317" s="150" t="str">
        <f t="shared" si="102"/>
        <v/>
      </c>
      <c r="G317" s="140"/>
      <c r="H317" s="140"/>
      <c r="I317" s="90" t="str">
        <f t="shared" si="103"/>
        <v/>
      </c>
      <c r="J317" s="150" t="str">
        <f t="shared" si="104"/>
        <v/>
      </c>
    </row>
    <row r="318" spans="1:10" ht="23.1" customHeight="1">
      <c r="A318" s="79">
        <v>25</v>
      </c>
      <c r="B318" s="79" t="s">
        <v>42</v>
      </c>
      <c r="C318" s="151"/>
      <c r="D318" s="151"/>
      <c r="E318" s="90" t="str">
        <f t="shared" si="101"/>
        <v/>
      </c>
      <c r="F318" s="150" t="str">
        <f t="shared" si="102"/>
        <v/>
      </c>
      <c r="G318" s="140"/>
      <c r="H318" s="140"/>
      <c r="I318" s="90" t="str">
        <f t="shared" si="103"/>
        <v/>
      </c>
      <c r="J318" s="150" t="str">
        <f t="shared" si="104"/>
        <v/>
      </c>
    </row>
    <row r="319" spans="1:10" ht="23.1" customHeight="1">
      <c r="A319" s="79">
        <v>26</v>
      </c>
      <c r="B319" s="79" t="s">
        <v>43</v>
      </c>
      <c r="C319" s="151"/>
      <c r="D319" s="151"/>
      <c r="E319" s="90" t="str">
        <f t="shared" si="101"/>
        <v/>
      </c>
      <c r="F319" s="150" t="str">
        <f t="shared" si="102"/>
        <v/>
      </c>
      <c r="G319" s="140"/>
      <c r="H319" s="140"/>
      <c r="I319" s="90" t="str">
        <f t="shared" si="103"/>
        <v/>
      </c>
      <c r="J319" s="150" t="str">
        <f t="shared" si="104"/>
        <v/>
      </c>
    </row>
    <row r="320" spans="1:10" ht="23.1" customHeight="1">
      <c r="A320" s="79">
        <v>27</v>
      </c>
      <c r="B320" s="153" t="s">
        <v>165</v>
      </c>
      <c r="C320" s="151"/>
      <c r="D320" s="151"/>
      <c r="E320" s="90" t="str">
        <f t="shared" si="101"/>
        <v/>
      </c>
      <c r="F320" s="150" t="str">
        <f t="shared" si="102"/>
        <v/>
      </c>
      <c r="G320" s="140"/>
      <c r="H320" s="140"/>
      <c r="I320" s="90" t="str">
        <f t="shared" si="103"/>
        <v/>
      </c>
      <c r="J320" s="150" t="str">
        <f t="shared" si="104"/>
        <v/>
      </c>
    </row>
    <row r="321" spans="1:10" ht="23.1" customHeight="1">
      <c r="A321" s="79">
        <v>28</v>
      </c>
      <c r="B321" s="79" t="s">
        <v>37</v>
      </c>
      <c r="C321" s="151">
        <v>21</v>
      </c>
      <c r="D321" s="151">
        <v>25</v>
      </c>
      <c r="E321" s="90">
        <f t="shared" si="101"/>
        <v>4</v>
      </c>
      <c r="F321" s="150">
        <f t="shared" si="102"/>
        <v>1.1904761904761905</v>
      </c>
      <c r="G321" s="140">
        <v>21</v>
      </c>
      <c r="H321" s="140">
        <v>25</v>
      </c>
      <c r="I321" s="90">
        <f t="shared" si="103"/>
        <v>4</v>
      </c>
      <c r="J321" s="150">
        <f t="shared" si="104"/>
        <v>1.1904761904761905</v>
      </c>
    </row>
    <row r="322" spans="1:10" ht="23.1" customHeight="1">
      <c r="A322" s="79">
        <v>29</v>
      </c>
      <c r="B322" s="79" t="s">
        <v>38</v>
      </c>
      <c r="C322" s="151">
        <v>5</v>
      </c>
      <c r="D322" s="151">
        <v>8</v>
      </c>
      <c r="E322" s="90">
        <f t="shared" si="101"/>
        <v>3</v>
      </c>
      <c r="F322" s="150">
        <f t="shared" si="102"/>
        <v>1.6</v>
      </c>
      <c r="G322" s="140">
        <v>5</v>
      </c>
      <c r="H322" s="140">
        <v>8</v>
      </c>
      <c r="I322" s="90">
        <f t="shared" si="103"/>
        <v>3</v>
      </c>
      <c r="J322" s="150">
        <f t="shared" si="104"/>
        <v>1.6</v>
      </c>
    </row>
    <row r="323" spans="1:10" ht="23.1" customHeight="1">
      <c r="A323" s="79">
        <v>30</v>
      </c>
      <c r="B323" s="79" t="s">
        <v>40</v>
      </c>
      <c r="C323" s="151"/>
      <c r="D323" s="151"/>
      <c r="E323" s="90" t="str">
        <f t="shared" si="101"/>
        <v/>
      </c>
      <c r="F323" s="150" t="str">
        <f t="shared" si="102"/>
        <v/>
      </c>
      <c r="G323" s="140"/>
      <c r="H323" s="140"/>
      <c r="I323" s="90" t="str">
        <f t="shared" si="103"/>
        <v/>
      </c>
      <c r="J323" s="150" t="str">
        <f t="shared" si="104"/>
        <v/>
      </c>
    </row>
    <row r="324" spans="1:10" ht="23.1" customHeight="1">
      <c r="A324" s="79">
        <v>31</v>
      </c>
      <c r="B324" s="79" t="s">
        <v>41</v>
      </c>
      <c r="C324" s="151">
        <v>2</v>
      </c>
      <c r="D324" s="151">
        <v>2</v>
      </c>
      <c r="E324" s="90">
        <f t="shared" si="101"/>
        <v>0</v>
      </c>
      <c r="F324" s="150">
        <f t="shared" si="102"/>
        <v>1</v>
      </c>
      <c r="G324" s="140">
        <v>2</v>
      </c>
      <c r="H324" s="140">
        <v>2</v>
      </c>
      <c r="I324" s="90">
        <f t="shared" si="103"/>
        <v>0</v>
      </c>
      <c r="J324" s="150">
        <f t="shared" si="104"/>
        <v>1</v>
      </c>
    </row>
    <row r="325" spans="1:10" ht="23.1" customHeight="1">
      <c r="A325" s="79">
        <v>32</v>
      </c>
      <c r="B325" s="79" t="s">
        <v>39</v>
      </c>
      <c r="C325" s="151">
        <v>2</v>
      </c>
      <c r="D325" s="151">
        <v>2</v>
      </c>
      <c r="E325" s="90">
        <f t="shared" si="101"/>
        <v>0</v>
      </c>
      <c r="F325" s="150">
        <f t="shared" si="102"/>
        <v>1</v>
      </c>
      <c r="G325" s="140">
        <v>2</v>
      </c>
      <c r="H325" s="140">
        <v>2</v>
      </c>
      <c r="I325" s="90">
        <f t="shared" si="103"/>
        <v>0</v>
      </c>
      <c r="J325" s="150">
        <f t="shared" si="104"/>
        <v>1</v>
      </c>
    </row>
    <row r="326" spans="1:10" ht="23.1" customHeight="1">
      <c r="A326" s="79">
        <v>33</v>
      </c>
      <c r="B326" s="79" t="s">
        <v>44</v>
      </c>
      <c r="C326" s="151">
        <v>547812.69999999995</v>
      </c>
      <c r="D326" s="151">
        <v>392265.5</v>
      </c>
      <c r="E326" s="90">
        <f t="shared" si="101"/>
        <v>-155547.19999999995</v>
      </c>
      <c r="F326" s="150">
        <f t="shared" si="102"/>
        <v>0.71605769636227867</v>
      </c>
      <c r="G326" s="140">
        <v>547812.69999999995</v>
      </c>
      <c r="H326" s="140">
        <v>1132980.3999999999</v>
      </c>
      <c r="I326" s="90">
        <f t="shared" si="103"/>
        <v>585167.69999999995</v>
      </c>
      <c r="J326" s="150">
        <f t="shared" si="104"/>
        <v>2.0681893647226506</v>
      </c>
    </row>
    <row r="327" spans="1:10" ht="23.1" customHeight="1">
      <c r="A327" s="79">
        <v>34</v>
      </c>
      <c r="B327" s="79" t="s">
        <v>45</v>
      </c>
      <c r="C327" s="151">
        <v>543638</v>
      </c>
      <c r="D327" s="151">
        <v>370667.4</v>
      </c>
      <c r="E327" s="90">
        <f t="shared" si="101"/>
        <v>-172970.59999999998</v>
      </c>
      <c r="F327" s="150">
        <f t="shared" si="102"/>
        <v>0.68182761322792007</v>
      </c>
      <c r="G327" s="140">
        <v>543638</v>
      </c>
      <c r="H327" s="140">
        <v>294933.7</v>
      </c>
      <c r="I327" s="90">
        <f t="shared" si="103"/>
        <v>-248704.3</v>
      </c>
      <c r="J327" s="150">
        <f t="shared" si="104"/>
        <v>0.54251855094750556</v>
      </c>
    </row>
    <row r="328" spans="1:10" ht="23.1" customHeight="1">
      <c r="A328" s="79">
        <v>35</v>
      </c>
      <c r="B328" s="79" t="s">
        <v>46</v>
      </c>
      <c r="C328" s="151"/>
      <c r="D328" s="151"/>
      <c r="E328" s="90" t="str">
        <f t="shared" si="101"/>
        <v/>
      </c>
      <c r="F328" s="150" t="str">
        <f t="shared" si="102"/>
        <v/>
      </c>
      <c r="G328" s="140"/>
      <c r="H328" s="140"/>
      <c r="I328" s="90" t="str">
        <f t="shared" si="103"/>
        <v/>
      </c>
      <c r="J328" s="150" t="str">
        <f t="shared" si="104"/>
        <v/>
      </c>
    </row>
    <row r="329" spans="1:10" ht="23.1" customHeight="1"/>
    <row r="330" spans="1:10" ht="23.1" customHeight="1"/>
    <row r="331" spans="1:10" ht="23.1" customHeight="1"/>
    <row r="332" spans="1:10" ht="23.1" customHeight="1"/>
    <row r="333" spans="1:10" ht="23.1" customHeight="1"/>
    <row r="334" spans="1:10" ht="23.1" customHeight="1"/>
    <row r="335" spans="1:10" ht="23.1" customHeight="1"/>
    <row r="336" spans="1:10" ht="23.1" customHeight="1"/>
    <row r="337" ht="23.1" customHeight="1"/>
    <row r="338" ht="23.1" customHeight="1"/>
    <row r="339" ht="23.1" customHeight="1"/>
    <row r="340" ht="23.1" customHeight="1"/>
    <row r="341" ht="23.1" customHeight="1"/>
    <row r="342" ht="23.1" customHeight="1"/>
    <row r="343" ht="23.1" customHeight="1"/>
    <row r="344" ht="23.1" customHeight="1"/>
    <row r="345" ht="23.1" customHeight="1"/>
    <row r="346" ht="23.1" customHeight="1"/>
    <row r="347" ht="23.1" customHeight="1"/>
    <row r="348" ht="23.1" customHeight="1"/>
    <row r="349" ht="23.1" customHeight="1"/>
    <row r="350" ht="23.1" customHeight="1"/>
    <row r="351" ht="23.1" customHeight="1"/>
    <row r="352" ht="23.1" customHeight="1"/>
    <row r="353" ht="23.1" customHeight="1"/>
    <row r="354" ht="23.1" customHeight="1"/>
    <row r="355" ht="23.1" customHeight="1"/>
    <row r="356" ht="23.1" customHeight="1"/>
    <row r="357" ht="23.1" customHeight="1"/>
    <row r="358" ht="23.1" customHeight="1"/>
    <row r="359" ht="23.1" customHeight="1"/>
    <row r="360" ht="23.1" customHeight="1"/>
    <row r="361" ht="23.1" customHeight="1"/>
    <row r="362" ht="23.1" customHeight="1"/>
    <row r="363" ht="23.1" customHeight="1"/>
    <row r="364" ht="23.1" customHeight="1"/>
    <row r="365" ht="23.1" customHeight="1"/>
    <row r="366" ht="23.1" customHeight="1"/>
    <row r="367" ht="23.1" customHeight="1"/>
    <row r="368" ht="23.1" customHeight="1"/>
    <row r="369" ht="23.1" customHeight="1"/>
    <row r="370" ht="23.1" customHeight="1"/>
    <row r="371" ht="23.1" customHeight="1"/>
    <row r="372" ht="23.1" customHeight="1"/>
    <row r="373" ht="23.1" customHeight="1"/>
    <row r="374" ht="23.1" customHeight="1"/>
    <row r="375" ht="23.1" customHeight="1"/>
    <row r="376" ht="23.1" customHeight="1"/>
    <row r="377" ht="23.1" customHeight="1"/>
    <row r="378" ht="23.1" customHeight="1"/>
    <row r="379" ht="23.1" customHeight="1"/>
    <row r="380" ht="23.1" customHeight="1"/>
    <row r="381" ht="23.1" customHeight="1"/>
    <row r="382" ht="23.1" customHeight="1"/>
    <row r="383" ht="23.1" customHeight="1"/>
    <row r="384" ht="23.1" customHeight="1"/>
    <row r="385" ht="23.1" customHeight="1"/>
    <row r="386" ht="23.1" customHeight="1"/>
    <row r="387" ht="23.1" customHeight="1"/>
    <row r="388" ht="23.1" customHeight="1"/>
    <row r="389" ht="23.1" customHeight="1"/>
    <row r="390" ht="23.1" customHeight="1"/>
    <row r="391" ht="23.1" customHeight="1"/>
    <row r="392" ht="23.1" customHeight="1"/>
    <row r="393" ht="23.1" customHeight="1"/>
    <row r="394" ht="23.1" customHeight="1"/>
    <row r="395" ht="23.1" customHeight="1"/>
    <row r="396" ht="23.1" customHeight="1"/>
    <row r="397" ht="23.1" customHeight="1"/>
    <row r="398" ht="23.1" customHeight="1"/>
    <row r="399" ht="23.1" customHeight="1"/>
    <row r="400" ht="23.1" customHeight="1"/>
    <row r="401" ht="23.1" customHeight="1"/>
    <row r="402" ht="23.1" customHeight="1"/>
    <row r="403" ht="23.1" customHeight="1"/>
    <row r="404" ht="23.1" customHeight="1"/>
    <row r="405" ht="23.1" customHeight="1"/>
    <row r="406" ht="23.1" customHeight="1"/>
    <row r="407" ht="23.1" customHeight="1"/>
    <row r="408" ht="23.1" customHeight="1"/>
    <row r="409" ht="23.1" customHeight="1"/>
    <row r="410" ht="23.1" customHeight="1"/>
    <row r="411" ht="23.1" customHeight="1"/>
    <row r="412" ht="23.1" customHeight="1"/>
    <row r="413" ht="23.1" customHeight="1"/>
    <row r="414" ht="23.1" customHeight="1"/>
    <row r="415" ht="23.1" customHeight="1"/>
    <row r="416" ht="23.1" customHeight="1"/>
    <row r="417" ht="23.1" customHeight="1"/>
    <row r="418" ht="23.1" customHeight="1"/>
    <row r="419" ht="23.1" customHeight="1"/>
    <row r="420" ht="23.1" customHeight="1"/>
    <row r="421" ht="23.1" customHeight="1"/>
    <row r="422" ht="23.1" customHeight="1"/>
    <row r="423" ht="23.1" customHeight="1"/>
    <row r="424" ht="23.1" customHeight="1"/>
    <row r="425" ht="23.1" customHeight="1"/>
    <row r="426" ht="23.1" customHeight="1"/>
    <row r="427" ht="23.1" customHeight="1"/>
    <row r="428" ht="23.1" customHeight="1"/>
    <row r="429" ht="23.1" customHeight="1"/>
    <row r="430" ht="23.1" customHeight="1"/>
    <row r="431" ht="23.1" customHeight="1"/>
    <row r="432" ht="23.1" customHeight="1"/>
    <row r="433" ht="23.1" customHeight="1"/>
    <row r="434" ht="23.1" customHeight="1"/>
    <row r="435" ht="23.1" customHeight="1"/>
    <row r="436" ht="23.1" customHeight="1"/>
    <row r="437" ht="23.1" customHeight="1"/>
    <row r="438" ht="23.1" customHeight="1"/>
    <row r="439" ht="23.1" customHeight="1"/>
    <row r="440" ht="23.1" customHeight="1"/>
    <row r="441" ht="23.1" customHeight="1"/>
    <row r="442" ht="23.1" customHeight="1"/>
    <row r="443" ht="23.1" customHeight="1"/>
    <row r="444" ht="23.1" customHeight="1"/>
    <row r="445" ht="23.1" customHeight="1"/>
    <row r="446" ht="23.1" customHeight="1"/>
    <row r="447" ht="23.1" customHeight="1"/>
    <row r="448" ht="23.1" customHeight="1"/>
    <row r="449" ht="23.1" customHeight="1"/>
    <row r="450" ht="23.1" customHeight="1"/>
    <row r="451" ht="23.1" customHeight="1"/>
    <row r="452" ht="23.1" customHeight="1"/>
    <row r="453" ht="23.1" customHeight="1"/>
    <row r="454" ht="23.1" customHeight="1"/>
    <row r="455" ht="23.1" customHeight="1"/>
    <row r="456" ht="23.1" customHeight="1"/>
    <row r="457" ht="23.1" customHeight="1"/>
    <row r="458" ht="23.1" customHeight="1"/>
    <row r="459" ht="23.1" customHeight="1"/>
    <row r="460" ht="23.1" customHeight="1"/>
    <row r="461" ht="23.1" customHeight="1"/>
    <row r="462" ht="23.1" customHeight="1"/>
    <row r="463" ht="23.1" customHeight="1"/>
    <row r="464" ht="23.1" customHeight="1"/>
    <row r="465" ht="23.1" customHeight="1"/>
    <row r="466" ht="23.1" customHeight="1"/>
    <row r="467" ht="23.1" customHeight="1"/>
    <row r="468" ht="23.1" customHeight="1"/>
    <row r="469" ht="23.1" customHeight="1"/>
    <row r="470" ht="23.1" customHeight="1"/>
    <row r="471" ht="23.1" customHeight="1"/>
    <row r="472" ht="23.1" customHeight="1"/>
    <row r="473" ht="23.1" customHeight="1"/>
    <row r="474" ht="23.1" customHeight="1"/>
    <row r="475" ht="23.1" customHeight="1"/>
    <row r="476" ht="23.1" customHeight="1"/>
    <row r="477" ht="23.1" customHeight="1"/>
    <row r="478" ht="23.1" customHeight="1"/>
    <row r="479" ht="23.1" customHeight="1"/>
    <row r="480" ht="23.1" customHeight="1"/>
    <row r="481" ht="23.1" customHeight="1"/>
    <row r="482" ht="23.1" customHeight="1"/>
    <row r="483" ht="23.1" customHeight="1"/>
    <row r="484" ht="23.1" customHeight="1"/>
    <row r="485" ht="23.1" customHeight="1"/>
    <row r="486" ht="23.1" customHeight="1"/>
    <row r="487" ht="23.1" customHeight="1"/>
    <row r="488" ht="23.1" customHeight="1"/>
    <row r="489" ht="23.1" customHeight="1"/>
    <row r="490" ht="23.1" customHeight="1"/>
    <row r="491" ht="23.1" customHeight="1"/>
    <row r="492" ht="23.1" customHeight="1"/>
    <row r="493" ht="23.1" customHeight="1"/>
    <row r="494" ht="23.1" customHeight="1"/>
    <row r="495" ht="23.1" customHeight="1"/>
    <row r="496" ht="23.1" customHeight="1"/>
    <row r="497" ht="23.1" customHeight="1"/>
    <row r="498" ht="23.1" customHeight="1"/>
    <row r="499" ht="23.1" customHeight="1"/>
    <row r="500" ht="23.1" customHeight="1"/>
    <row r="501" ht="23.1" customHeight="1"/>
    <row r="502" ht="23.1" customHeight="1"/>
    <row r="503" ht="23.1" customHeight="1"/>
    <row r="504" ht="23.1" customHeight="1"/>
    <row r="505" ht="23.1" customHeight="1"/>
    <row r="506" ht="23.1" customHeight="1"/>
    <row r="507" ht="23.1" customHeight="1"/>
    <row r="508" ht="23.1" customHeight="1"/>
    <row r="509" ht="23.1" customHeight="1"/>
    <row r="510" ht="23.1" customHeight="1"/>
    <row r="511" ht="23.1" customHeight="1"/>
    <row r="512" ht="23.1" customHeight="1"/>
    <row r="513" ht="23.1" customHeight="1"/>
    <row r="514" ht="23.1" customHeight="1"/>
    <row r="515" ht="23.1" customHeight="1"/>
    <row r="516" ht="23.1" customHeight="1"/>
    <row r="517" ht="23.1" customHeight="1"/>
    <row r="518" ht="23.1" customHeight="1"/>
    <row r="519" ht="23.1" customHeight="1"/>
    <row r="520" ht="23.1" customHeight="1"/>
    <row r="521" ht="23.1" customHeight="1"/>
    <row r="522" ht="23.1" customHeight="1"/>
    <row r="523" ht="23.1" customHeight="1"/>
    <row r="524" ht="23.1" customHeight="1"/>
    <row r="525" ht="23.1" customHeight="1"/>
    <row r="526" ht="23.1" customHeight="1"/>
    <row r="527" ht="23.1" customHeight="1"/>
    <row r="528" ht="23.1" customHeight="1"/>
    <row r="529" ht="23.1" customHeight="1"/>
    <row r="530" ht="23.1" customHeight="1"/>
    <row r="531" ht="23.1" customHeight="1"/>
    <row r="532" ht="23.1" customHeight="1"/>
    <row r="533" ht="23.1" customHeight="1"/>
    <row r="534" ht="23.1" customHeight="1"/>
    <row r="535" ht="23.1" customHeight="1"/>
    <row r="536" ht="23.1" customHeight="1"/>
    <row r="537" ht="23.1" customHeight="1"/>
    <row r="538" ht="23.1" customHeight="1"/>
    <row r="539" ht="23.1" customHeight="1"/>
    <row r="540" ht="23.1" customHeight="1"/>
    <row r="541" ht="23.1" customHeight="1"/>
    <row r="542" ht="23.1" customHeight="1"/>
    <row r="543" ht="23.1" customHeight="1"/>
    <row r="544" ht="23.1" customHeight="1"/>
    <row r="545" ht="23.1" customHeight="1"/>
    <row r="546" ht="23.1" customHeight="1"/>
    <row r="547" ht="23.1" customHeight="1"/>
    <row r="548" ht="23.1" customHeight="1"/>
    <row r="549" ht="23.1" customHeight="1"/>
    <row r="550" ht="23.1" customHeight="1"/>
    <row r="551" ht="23.1" customHeight="1"/>
    <row r="552" ht="23.1" customHeight="1"/>
    <row r="553" ht="23.1" customHeight="1"/>
    <row r="554" ht="23.1" customHeight="1"/>
    <row r="555" ht="23.1" customHeight="1"/>
    <row r="556" ht="23.1" customHeight="1"/>
    <row r="557" ht="23.1" customHeight="1"/>
    <row r="558" ht="23.1" customHeight="1"/>
    <row r="559" ht="23.1" customHeight="1"/>
    <row r="560" ht="23.1" customHeight="1"/>
    <row r="561" ht="23.1" customHeight="1"/>
    <row r="562" ht="23.1" customHeight="1"/>
    <row r="563" ht="23.1" customHeight="1"/>
    <row r="564" ht="23.1" customHeight="1"/>
    <row r="565" ht="23.1" customHeight="1"/>
    <row r="566" ht="23.1" customHeight="1"/>
    <row r="567" ht="23.1" customHeight="1"/>
    <row r="568" ht="23.1" customHeight="1"/>
    <row r="569" ht="23.1" customHeight="1"/>
    <row r="570" ht="23.1" customHeight="1"/>
    <row r="571" ht="23.1" customHeight="1"/>
    <row r="572" ht="23.1" customHeight="1"/>
    <row r="573" ht="23.1" customHeight="1"/>
    <row r="574" ht="23.1" customHeight="1"/>
    <row r="575" ht="23.1" customHeight="1"/>
    <row r="576" ht="23.1" customHeight="1"/>
    <row r="577" ht="23.1" customHeight="1"/>
    <row r="578" ht="23.1" customHeight="1"/>
    <row r="579" ht="23.1" customHeight="1"/>
    <row r="580" ht="23.1" customHeight="1"/>
    <row r="581" ht="23.1" customHeight="1"/>
    <row r="582" ht="23.1" customHeight="1"/>
    <row r="583" ht="23.1" customHeight="1"/>
    <row r="584" ht="23.1" customHeight="1"/>
    <row r="585" ht="23.1" customHeight="1"/>
    <row r="586" ht="23.1" customHeight="1"/>
    <row r="587" ht="23.1" customHeight="1"/>
    <row r="588" ht="23.1" customHeight="1"/>
    <row r="589" ht="23.1" customHeight="1"/>
    <row r="590" ht="23.1" customHeight="1"/>
    <row r="591" ht="23.1" customHeight="1"/>
    <row r="592" ht="23.1" customHeight="1"/>
    <row r="593" ht="23.1" customHeight="1"/>
    <row r="594" ht="23.1" customHeight="1"/>
    <row r="595" ht="23.1" customHeight="1"/>
    <row r="596" ht="23.1" customHeight="1"/>
    <row r="597" ht="23.1" customHeight="1"/>
    <row r="598" ht="23.1" customHeight="1"/>
    <row r="599" ht="23.1" customHeight="1"/>
    <row r="600" ht="23.1" customHeight="1"/>
    <row r="601" ht="23.1" customHeight="1"/>
    <row r="602" ht="23.1" customHeight="1"/>
    <row r="603" ht="23.1" customHeight="1"/>
    <row r="604" ht="23.1" customHeight="1"/>
    <row r="605" ht="23.1" customHeight="1"/>
    <row r="606" ht="23.1" customHeight="1"/>
    <row r="607" ht="23.1" customHeight="1"/>
    <row r="608" ht="23.1" customHeight="1"/>
    <row r="609" ht="23.1" customHeight="1"/>
    <row r="610" ht="23.1" customHeight="1"/>
    <row r="611" ht="23.1" customHeight="1"/>
    <row r="612" ht="23.1" customHeight="1"/>
    <row r="613" ht="23.1" customHeight="1"/>
    <row r="614" ht="23.1" customHeight="1"/>
    <row r="615" ht="23.1" customHeight="1"/>
    <row r="616" ht="23.1" customHeight="1"/>
    <row r="617" ht="23.1" customHeight="1"/>
    <row r="618" ht="23.1" customHeight="1"/>
    <row r="619" ht="23.1" customHeight="1"/>
    <row r="620" ht="23.1" customHeight="1"/>
    <row r="621" ht="23.1" customHeight="1"/>
    <row r="622" ht="23.1" customHeight="1"/>
    <row r="623" ht="23.1" customHeight="1"/>
    <row r="624" ht="23.1" customHeight="1"/>
    <row r="625" ht="23.1" customHeight="1"/>
    <row r="626" ht="23.1" customHeight="1"/>
    <row r="627" ht="23.1" customHeight="1"/>
    <row r="628" ht="23.1" customHeight="1"/>
    <row r="629" ht="23.1" customHeight="1"/>
    <row r="630" ht="23.1" customHeight="1"/>
    <row r="631" ht="23.1" customHeight="1"/>
    <row r="632" ht="23.1" customHeight="1"/>
    <row r="633" ht="23.1" customHeight="1"/>
    <row r="634" ht="23.1" customHeight="1"/>
    <row r="635" ht="23.1" customHeight="1"/>
    <row r="636" ht="23.1" customHeight="1"/>
    <row r="637" ht="23.1" customHeight="1"/>
    <row r="638" ht="23.1" customHeight="1"/>
    <row r="639" ht="23.1" customHeight="1"/>
    <row r="640" ht="23.1" customHeight="1"/>
    <row r="641" ht="23.1" customHeight="1"/>
    <row r="642" ht="23.1" customHeight="1"/>
    <row r="643" ht="23.1" customHeight="1"/>
    <row r="644" ht="23.1" customHeight="1"/>
    <row r="645" ht="23.1" customHeight="1"/>
    <row r="646" ht="23.1" customHeight="1"/>
    <row r="647" ht="23.1" customHeight="1"/>
    <row r="648" ht="23.1" customHeight="1"/>
    <row r="649" ht="23.1" customHeight="1"/>
    <row r="650" ht="23.1" customHeight="1"/>
    <row r="651" ht="23.1" customHeight="1"/>
    <row r="652" ht="23.1" customHeight="1"/>
    <row r="653" ht="23.1" customHeight="1"/>
    <row r="654" ht="23.1" customHeight="1"/>
    <row r="655" ht="23.1" customHeight="1"/>
    <row r="656" ht="23.1" customHeight="1"/>
    <row r="657" ht="23.1" customHeight="1"/>
    <row r="658" ht="23.1" customHeight="1"/>
    <row r="659" ht="23.1" customHeight="1"/>
    <row r="660" ht="23.1" customHeight="1"/>
    <row r="661" ht="23.1" customHeight="1"/>
    <row r="662" ht="23.1" customHeight="1"/>
    <row r="663" ht="23.1" customHeight="1"/>
    <row r="664" ht="23.1" customHeight="1"/>
    <row r="665" ht="23.1" customHeight="1"/>
    <row r="666" ht="23.1" customHeight="1"/>
    <row r="667" ht="23.1" customHeight="1"/>
    <row r="668" ht="23.1" customHeight="1"/>
    <row r="669" ht="23.1" customHeight="1"/>
    <row r="670" ht="23.1" customHeight="1"/>
    <row r="671" ht="23.1" customHeight="1"/>
    <row r="672" ht="23.1" customHeight="1"/>
    <row r="673" ht="23.1" customHeight="1"/>
    <row r="674" ht="23.1" customHeight="1"/>
    <row r="675" ht="23.1" customHeight="1"/>
    <row r="676" ht="23.1" customHeight="1"/>
    <row r="677" ht="23.1" customHeight="1"/>
    <row r="678" ht="23.1" customHeight="1"/>
    <row r="679" ht="23.1" customHeight="1"/>
    <row r="680" ht="23.1" customHeight="1"/>
    <row r="681" ht="23.1" customHeight="1"/>
    <row r="682" ht="23.1" customHeight="1"/>
    <row r="683" ht="23.1" customHeight="1"/>
    <row r="684" ht="23.1" customHeight="1"/>
    <row r="685" ht="23.1" customHeight="1"/>
    <row r="686" ht="23.1" customHeight="1"/>
    <row r="687" ht="23.1" customHeight="1"/>
    <row r="688" ht="23.1" customHeight="1"/>
    <row r="689" ht="23.1" customHeight="1"/>
    <row r="690" ht="23.1" customHeight="1"/>
    <row r="691" ht="23.1" customHeight="1"/>
    <row r="692" ht="23.1" customHeight="1"/>
    <row r="693" ht="23.1" customHeight="1"/>
    <row r="694" ht="23.1" customHeight="1"/>
    <row r="695" ht="23.1" customHeight="1"/>
    <row r="696" ht="23.1" customHeight="1"/>
    <row r="697" ht="23.1" customHeight="1"/>
    <row r="698" ht="23.1" customHeight="1"/>
    <row r="699" ht="23.1" customHeight="1"/>
    <row r="700" ht="23.1" customHeight="1"/>
    <row r="701" ht="23.1" customHeight="1"/>
    <row r="702" ht="23.1" customHeight="1"/>
    <row r="703" ht="23.1" customHeight="1"/>
    <row r="704" ht="23.1" customHeight="1"/>
    <row r="705" ht="23.1" customHeight="1"/>
    <row r="706" ht="23.1" customHeight="1"/>
    <row r="707" ht="23.1" customHeight="1"/>
    <row r="708" ht="23.1" customHeight="1"/>
    <row r="709" ht="23.1" customHeight="1"/>
    <row r="710" ht="23.1" customHeight="1"/>
    <row r="711" ht="23.1" customHeight="1"/>
    <row r="712" ht="23.1" customHeight="1"/>
    <row r="713" ht="23.1" customHeight="1"/>
    <row r="714" ht="23.1" customHeight="1"/>
    <row r="715" ht="23.1" customHeight="1"/>
    <row r="716" ht="23.1" customHeight="1"/>
    <row r="717" ht="23.1" customHeight="1"/>
    <row r="718" ht="23.1" customHeight="1"/>
    <row r="719" ht="23.1" customHeight="1"/>
    <row r="720" ht="23.1" customHeight="1"/>
    <row r="721" ht="23.1" customHeight="1"/>
    <row r="722" ht="23.1" customHeight="1"/>
    <row r="723" ht="23.1" customHeight="1"/>
    <row r="724" ht="23.1" customHeight="1"/>
    <row r="725" ht="23.1" customHeight="1"/>
    <row r="726" ht="23.1" customHeight="1"/>
    <row r="727" ht="23.1" customHeight="1"/>
    <row r="728" ht="23.1" customHeight="1"/>
    <row r="729" ht="23.1" customHeight="1"/>
    <row r="730" ht="23.1" customHeight="1"/>
    <row r="731" ht="23.1" customHeight="1"/>
    <row r="732" ht="23.1" customHeight="1"/>
    <row r="733" ht="23.1" customHeight="1"/>
    <row r="734" ht="23.1" customHeight="1"/>
    <row r="735" ht="23.1" customHeight="1"/>
    <row r="736" ht="23.1" customHeight="1"/>
    <row r="737" ht="23.1" customHeight="1"/>
    <row r="738" ht="23.1" customHeight="1"/>
    <row r="739" ht="23.1" customHeight="1"/>
    <row r="740" ht="23.1" customHeight="1"/>
    <row r="741" ht="23.1" customHeight="1"/>
    <row r="742" ht="23.1" customHeight="1"/>
    <row r="743" ht="23.1" customHeight="1"/>
    <row r="744" ht="23.1" customHeight="1"/>
    <row r="745" ht="23.1" customHeight="1"/>
    <row r="746" ht="23.1" customHeight="1"/>
    <row r="747" ht="23.1" customHeight="1"/>
    <row r="748" ht="23.1" customHeight="1"/>
    <row r="749" ht="23.1" customHeight="1"/>
    <row r="750" ht="23.1" customHeight="1"/>
    <row r="751" ht="23.1" customHeight="1"/>
    <row r="752" ht="23.1" customHeight="1"/>
    <row r="753" ht="23.1" customHeight="1"/>
    <row r="754" ht="23.1" customHeight="1"/>
    <row r="755" ht="23.1" customHeight="1"/>
    <row r="756" ht="23.1" customHeight="1"/>
    <row r="757" ht="23.1" customHeight="1"/>
    <row r="758" ht="23.1" customHeight="1"/>
    <row r="759" ht="23.1" customHeight="1"/>
    <row r="760" ht="23.1" customHeight="1"/>
    <row r="761" ht="23.1" customHeight="1"/>
    <row r="762" ht="23.1" customHeight="1"/>
    <row r="763" ht="23.1" customHeight="1"/>
    <row r="764" ht="23.1" customHeight="1"/>
    <row r="765" ht="23.1" customHeight="1"/>
    <row r="766" ht="23.1" customHeight="1"/>
    <row r="767" ht="23.1" customHeight="1"/>
    <row r="768" ht="23.1" customHeight="1"/>
    <row r="769" ht="23.1" customHeight="1"/>
    <row r="770" ht="23.1" customHeight="1"/>
    <row r="771" ht="23.1" customHeight="1"/>
    <row r="772" ht="23.1" customHeight="1"/>
    <row r="773" ht="23.1" customHeight="1"/>
    <row r="774" ht="23.1" customHeight="1"/>
    <row r="775" ht="23.1" customHeight="1"/>
    <row r="776" ht="23.1" customHeight="1"/>
    <row r="777" ht="23.1" customHeight="1"/>
    <row r="778" ht="23.1" customHeight="1"/>
    <row r="779" ht="23.1" customHeight="1"/>
    <row r="780" ht="23.1" customHeight="1"/>
    <row r="781" ht="23.1" customHeight="1"/>
    <row r="782" ht="23.1" customHeight="1"/>
    <row r="783" ht="23.1" customHeight="1"/>
    <row r="784" ht="23.1" customHeight="1"/>
    <row r="785" ht="23.1" customHeight="1"/>
    <row r="786" ht="23.1" customHeight="1"/>
    <row r="787" ht="23.1" customHeight="1"/>
    <row r="788" ht="23.1" customHeight="1"/>
    <row r="789" ht="23.1" customHeight="1"/>
    <row r="790" ht="23.1" customHeight="1"/>
    <row r="791" ht="23.1" customHeight="1"/>
    <row r="792" ht="23.1" customHeight="1"/>
    <row r="793" ht="23.1" customHeight="1"/>
    <row r="794" ht="23.1" customHeight="1"/>
    <row r="795" ht="23.1" customHeight="1"/>
    <row r="796" ht="23.1" customHeight="1"/>
    <row r="797" ht="23.1" customHeight="1"/>
    <row r="798" ht="23.1" customHeight="1"/>
    <row r="799" ht="23.1" customHeight="1"/>
    <row r="800" ht="23.1" customHeight="1"/>
    <row r="801" ht="23.1" customHeight="1"/>
    <row r="802" ht="23.1" customHeight="1"/>
    <row r="803" ht="23.1" customHeight="1"/>
    <row r="804" ht="23.1" customHeight="1"/>
    <row r="805" ht="23.1" customHeight="1"/>
    <row r="806" ht="23.1" customHeight="1"/>
    <row r="807" ht="23.1" customHeight="1"/>
    <row r="808" ht="23.1" customHeight="1"/>
    <row r="809" ht="23.1" customHeight="1"/>
    <row r="810" ht="23.1" customHeight="1"/>
    <row r="811" ht="23.1" customHeight="1"/>
    <row r="812" ht="23.1" customHeight="1"/>
    <row r="813" ht="23.1" customHeight="1"/>
    <row r="814" ht="23.1" customHeight="1"/>
    <row r="815" ht="23.1" customHeight="1"/>
    <row r="816" ht="23.1" customHeight="1"/>
    <row r="817" ht="23.1" customHeight="1"/>
    <row r="818" ht="23.1" customHeight="1"/>
    <row r="819" ht="23.1" customHeight="1"/>
    <row r="820" ht="23.1" customHeight="1"/>
    <row r="821" ht="23.1" customHeight="1"/>
    <row r="822" ht="23.1" customHeight="1"/>
    <row r="823" ht="23.1" customHeight="1"/>
    <row r="824" ht="23.1" customHeight="1"/>
    <row r="825" ht="23.1" customHeight="1"/>
    <row r="826" ht="23.1" customHeight="1"/>
    <row r="827" ht="23.1" customHeight="1"/>
    <row r="828" ht="23.1" customHeight="1"/>
    <row r="829" ht="23.1" customHeight="1"/>
    <row r="830" ht="23.1" customHeight="1"/>
    <row r="831" ht="23.1" customHeight="1"/>
    <row r="832" ht="23.1" customHeight="1"/>
    <row r="833" ht="23.1" customHeight="1"/>
    <row r="834" ht="23.1" customHeight="1"/>
    <row r="835" ht="23.1" customHeight="1"/>
    <row r="836" ht="23.1" customHeight="1"/>
    <row r="837" ht="23.1" customHeight="1"/>
    <row r="838" ht="23.1" customHeight="1"/>
    <row r="839" ht="23.1" customHeight="1"/>
    <row r="840" ht="23.1" customHeight="1"/>
    <row r="841" ht="23.1" customHeight="1"/>
    <row r="842" ht="23.1" customHeight="1"/>
    <row r="843" ht="23.1" customHeight="1"/>
    <row r="844" ht="23.1" customHeight="1"/>
    <row r="845" ht="23.1" customHeight="1"/>
    <row r="846" ht="23.1" customHeight="1"/>
    <row r="847" ht="23.1" customHeight="1"/>
    <row r="848" ht="23.1" customHeight="1"/>
    <row r="849" ht="23.1" customHeight="1"/>
    <row r="850" ht="23.1" customHeight="1"/>
    <row r="851" ht="23.1" customHeight="1"/>
    <row r="852" ht="23.1" customHeight="1"/>
    <row r="853" ht="23.1" customHeight="1"/>
    <row r="854" ht="23.1" customHeight="1"/>
    <row r="855" ht="23.1" customHeight="1"/>
    <row r="856" ht="23.1" customHeight="1"/>
    <row r="857" ht="23.1" customHeight="1"/>
    <row r="858" ht="23.1" customHeight="1"/>
    <row r="859" ht="23.1" customHeight="1"/>
    <row r="860" ht="23.1" customHeight="1"/>
    <row r="861" ht="23.1" customHeight="1"/>
    <row r="862" ht="23.1" customHeight="1"/>
    <row r="863" ht="23.1" customHeight="1"/>
    <row r="864" ht="23.1" customHeight="1"/>
    <row r="865" ht="23.1" customHeight="1"/>
    <row r="866" ht="23.1" customHeight="1"/>
    <row r="867" ht="23.1" customHeight="1"/>
    <row r="868" ht="23.1" customHeight="1"/>
    <row r="869" ht="23.1" customHeight="1"/>
    <row r="870" ht="23.1" customHeight="1"/>
    <row r="871" ht="23.1" customHeight="1"/>
    <row r="872" ht="23.1" customHeight="1"/>
    <row r="873" ht="23.1" customHeight="1"/>
    <row r="874" ht="23.1" customHeight="1"/>
    <row r="875" ht="23.1" customHeight="1"/>
    <row r="876" ht="23.1" customHeight="1"/>
    <row r="877" ht="23.1" customHeight="1"/>
    <row r="878" ht="23.1" customHeight="1"/>
    <row r="879" ht="23.1" customHeight="1"/>
    <row r="880" ht="23.1" customHeight="1"/>
    <row r="881" ht="23.1" customHeight="1"/>
    <row r="882" ht="23.1" customHeight="1"/>
    <row r="883" ht="23.1" customHeight="1"/>
    <row r="884" ht="23.1" customHeight="1"/>
  </sheetData>
  <sheetProtection algorithmName="SHA-512" hashValue="pgu+NINftJH0SYJQ4UTdsQcipDrEaE7vAofNtZL44zdMxuVxmbYUoekou9CWmBmRYa4/mANBKQF8LttYbPe8rw==" saltValue="Y7w22sC2UXC9KH3Krz2HtA==" spinCount="100000" sheet="1" objects="1" scenarios="1"/>
  <mergeCells count="27">
    <mergeCell ref="J2:J3"/>
    <mergeCell ref="A1:I3"/>
    <mergeCell ref="A43:J44"/>
    <mergeCell ref="A84:J85"/>
    <mergeCell ref="A125:J126"/>
    <mergeCell ref="E45:F45"/>
    <mergeCell ref="I45:J45"/>
    <mergeCell ref="I4:J4"/>
    <mergeCell ref="C4:D4"/>
    <mergeCell ref="E4:F4"/>
    <mergeCell ref="G4:H4"/>
    <mergeCell ref="E127:F127"/>
    <mergeCell ref="I127:J127"/>
    <mergeCell ref="E86:F86"/>
    <mergeCell ref="I86:J86"/>
    <mergeCell ref="E291:F291"/>
    <mergeCell ref="I291:J291"/>
    <mergeCell ref="E250:F250"/>
    <mergeCell ref="I250:J250"/>
    <mergeCell ref="A166:J167"/>
    <mergeCell ref="A207:J208"/>
    <mergeCell ref="A248:J249"/>
    <mergeCell ref="A289:J290"/>
    <mergeCell ref="I209:J209"/>
    <mergeCell ref="E209:F209"/>
    <mergeCell ref="E168:F168"/>
    <mergeCell ref="I168:J168"/>
  </mergeCells>
  <pageMargins left="0.23622047244094491" right="0.23622047244094491" top="0.74803149606299213" bottom="0.74803149606299213" header="0.31496062992125984" footer="0.31496062992125984"/>
  <pageSetup paperSize="9" scale="54" fitToWidth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CC7A36-8F36-4BA6-90B9-A848EA9C1F84}">
  <dimension ref="A1:BF177"/>
  <sheetViews>
    <sheetView tabSelected="1" zoomScale="70" zoomScaleNormal="70" workbookViewId="0">
      <selection activeCell="I4" sqref="I4:J4"/>
    </sheetView>
  </sheetViews>
  <sheetFormatPr defaultRowHeight="15"/>
  <cols>
    <col min="1" max="1" width="3.7109375" style="64" customWidth="1"/>
    <col min="2" max="2" width="37.7109375" customWidth="1"/>
    <col min="3" max="10" width="13.7109375" customWidth="1"/>
    <col min="11" max="66" width="9.7109375" customWidth="1"/>
    <col min="67" max="74" width="10.7109375" customWidth="1"/>
  </cols>
  <sheetData>
    <row r="1" spans="1:17" ht="15" customHeight="1">
      <c r="A1" s="170" t="s">
        <v>305</v>
      </c>
      <c r="B1" s="170"/>
      <c r="C1" s="170"/>
      <c r="D1" s="170"/>
      <c r="E1" s="170"/>
      <c r="F1" s="170"/>
      <c r="G1" s="170"/>
      <c r="H1" s="170"/>
      <c r="I1" s="170"/>
      <c r="J1" s="60" t="s">
        <v>14</v>
      </c>
      <c r="K1" s="6"/>
      <c r="L1" s="6"/>
      <c r="M1" s="6"/>
      <c r="N1" s="6"/>
      <c r="O1" s="6"/>
      <c r="P1" s="6"/>
      <c r="Q1" s="6"/>
    </row>
    <row r="2" spans="1:17" ht="15" customHeight="1">
      <c r="A2" s="170"/>
      <c r="B2" s="170"/>
      <c r="C2" s="170"/>
      <c r="D2" s="170"/>
      <c r="E2" s="170"/>
      <c r="F2" s="170"/>
      <c r="G2" s="170"/>
      <c r="H2" s="170"/>
      <c r="I2" s="170"/>
      <c r="J2" s="171" t="s">
        <v>325</v>
      </c>
      <c r="K2" s="6"/>
      <c r="L2" s="6"/>
      <c r="M2" s="6"/>
      <c r="N2" s="6"/>
      <c r="O2" s="6"/>
      <c r="P2" s="6"/>
      <c r="Q2" s="6"/>
    </row>
    <row r="3" spans="1:17" ht="15" customHeight="1">
      <c r="A3" s="169"/>
      <c r="B3" s="169"/>
      <c r="C3" s="169"/>
      <c r="D3" s="169"/>
      <c r="E3" s="169"/>
      <c r="F3" s="169"/>
      <c r="G3" s="169"/>
      <c r="H3" s="169"/>
      <c r="I3" s="169"/>
      <c r="J3" s="172"/>
    </row>
    <row r="4" spans="1:17" ht="50.1" customHeight="1">
      <c r="A4" s="18"/>
      <c r="B4" s="41" t="s">
        <v>47</v>
      </c>
      <c r="C4" s="176" t="s">
        <v>143</v>
      </c>
      <c r="D4" s="177"/>
      <c r="E4" s="176" t="s">
        <v>317</v>
      </c>
      <c r="F4" s="177"/>
      <c r="G4" s="41" t="str">
        <f xml:space="preserve"> "Факт Январь -" &amp;$J$2&amp; " 2024 г"</f>
        <v>Факт Январь -Сентябрь 2024 г</v>
      </c>
      <c r="H4" s="41" t="str">
        <f xml:space="preserve"> "Факт Январь -" &amp;$J$2&amp; " 2025 г"</f>
        <v>Факт Январь -Сентябрь 2025 г</v>
      </c>
      <c r="I4" s="176" t="s">
        <v>317</v>
      </c>
      <c r="J4" s="177"/>
    </row>
    <row r="5" spans="1:17" ht="47.25" customHeight="1">
      <c r="A5" s="76"/>
      <c r="B5" s="56"/>
      <c r="C5" s="41" t="str">
        <f>"Факт " &amp;$J$2 &amp; " 2024 г"</f>
        <v>Факт Сентябрь 2024 г</v>
      </c>
      <c r="D5" s="41" t="str">
        <f xml:space="preserve"> "Факт " &amp;$J$2&amp; " 2025 г"</f>
        <v>Факт Сентябрь 2025 г</v>
      </c>
      <c r="E5" s="28" t="s">
        <v>3</v>
      </c>
      <c r="F5" s="12" t="s">
        <v>4</v>
      </c>
      <c r="G5" s="20"/>
      <c r="H5" s="20"/>
      <c r="I5" s="28" t="s">
        <v>3</v>
      </c>
      <c r="J5" s="12" t="s">
        <v>4</v>
      </c>
    </row>
    <row r="6" spans="1:17" ht="15" customHeight="1">
      <c r="A6" s="18" t="s">
        <v>1</v>
      </c>
      <c r="B6" s="12" t="s">
        <v>12</v>
      </c>
      <c r="C6" s="12">
        <v>1</v>
      </c>
      <c r="D6" s="12">
        <v>2</v>
      </c>
      <c r="E6" s="12">
        <v>3</v>
      </c>
      <c r="F6" s="12">
        <v>4</v>
      </c>
      <c r="G6" s="12">
        <v>5</v>
      </c>
      <c r="H6" s="12">
        <v>6</v>
      </c>
      <c r="I6" s="12">
        <v>7</v>
      </c>
      <c r="J6" s="12">
        <v>8</v>
      </c>
    </row>
    <row r="7" spans="1:17" ht="24.95" customHeight="1">
      <c r="A7" s="18">
        <v>1</v>
      </c>
      <c r="B7" s="29" t="s">
        <v>31</v>
      </c>
      <c r="C7" s="19">
        <f>IF(C29+C51+C73+C95+C117+C139+C161=0,"",C29+C51+C73+C95+C117+C139+C161)</f>
        <v>122</v>
      </c>
      <c r="D7" s="19">
        <f>IF(D29+D51+D73+D95+D117+D139+D161=0,"",D29+D51+D73+D95+D117+D139+D161)</f>
        <v>172</v>
      </c>
      <c r="E7" s="19">
        <f>IFERROR(IF(D7-C7, D7-C7,""),"")</f>
        <v>50</v>
      </c>
      <c r="F7" s="73">
        <f>IFERROR(D7/C7,"")</f>
        <v>1.4098360655737705</v>
      </c>
      <c r="G7" s="19">
        <f>IF(G29+G51+G73+G95+G117+G139+G161=0,"",G29+G51+G73+G95+G117+G139+G161)</f>
        <v>122</v>
      </c>
      <c r="H7" s="19">
        <f>IF(H29+H51+H73+H95+H117+H139+H161=0,"",H29+H51+H73+H95+H117+H139+H161)</f>
        <v>158</v>
      </c>
      <c r="I7" s="19">
        <f>IFERROR(IF(H7-G7, H7-G7,""),"")</f>
        <v>36</v>
      </c>
      <c r="J7" s="73">
        <f>IFERROR(H7/G7,"")</f>
        <v>1.2950819672131149</v>
      </c>
    </row>
    <row r="8" spans="1:17" ht="24.95" customHeight="1">
      <c r="A8" s="18">
        <v>2</v>
      </c>
      <c r="B8" s="15" t="s">
        <v>48</v>
      </c>
      <c r="C8" s="19">
        <f t="shared" ref="C8:D8" si="0">IF(C30+C52+C74+C96+C118+C140+C162=0,"",C30+C52+C74+C96+C118+C140+C162)</f>
        <v>65</v>
      </c>
      <c r="D8" s="19">
        <f t="shared" si="0"/>
        <v>55</v>
      </c>
      <c r="E8" s="19">
        <f t="shared" ref="E8:E22" si="1">IFERROR(IF(D8-C8, D8-C8,""),"")</f>
        <v>-10</v>
      </c>
      <c r="F8" s="73">
        <f t="shared" ref="F8:F22" si="2">IFERROR(D8/C8,"")</f>
        <v>0.84615384615384615</v>
      </c>
      <c r="G8" s="19">
        <f t="shared" ref="G8:H8" si="3">IF(G30+G52+G74+G96+G118+G140+G162=0,"",G30+G52+G74+G96+G118+G140+G162)</f>
        <v>65</v>
      </c>
      <c r="H8" s="19">
        <f t="shared" si="3"/>
        <v>55</v>
      </c>
      <c r="I8" s="19">
        <f t="shared" ref="I8:I22" si="4">IFERROR(IF(H8-G8, H8-G8,""),"")</f>
        <v>-10</v>
      </c>
      <c r="J8" s="73">
        <f t="shared" ref="J8:J22" si="5">IFERROR(H8/G8,"")</f>
        <v>0.84615384615384615</v>
      </c>
    </row>
    <row r="9" spans="1:17" ht="24.95" customHeight="1">
      <c r="A9" s="18">
        <v>3</v>
      </c>
      <c r="B9" s="15" t="s">
        <v>49</v>
      </c>
      <c r="C9" s="19">
        <f t="shared" ref="C9:D9" si="6">IF(C31+C53+C75+C97+C119+C141+C163=0,"",C31+C53+C75+C97+C119+C141+C163)</f>
        <v>58</v>
      </c>
      <c r="D9" s="19">
        <f t="shared" si="6"/>
        <v>88</v>
      </c>
      <c r="E9" s="19">
        <f t="shared" si="1"/>
        <v>30</v>
      </c>
      <c r="F9" s="73">
        <f t="shared" si="2"/>
        <v>1.5172413793103448</v>
      </c>
      <c r="G9" s="19">
        <f t="shared" ref="G9:H9" si="7">IF(G31+G53+G75+G97+G119+G141+G163=0,"",G31+G53+G75+G97+G119+G141+G163)</f>
        <v>58</v>
      </c>
      <c r="H9" s="19">
        <f t="shared" si="7"/>
        <v>88</v>
      </c>
      <c r="I9" s="19">
        <f t="shared" si="4"/>
        <v>30</v>
      </c>
      <c r="J9" s="73">
        <f t="shared" si="5"/>
        <v>1.5172413793103448</v>
      </c>
    </row>
    <row r="10" spans="1:17" ht="24.95" customHeight="1">
      <c r="A10" s="18">
        <v>4</v>
      </c>
      <c r="B10" s="15" t="s">
        <v>34</v>
      </c>
      <c r="C10" s="19" t="str">
        <f t="shared" ref="C10:D10" si="8">IF(C32+C54+C76+C98+C120+C142+C164=0,"",C32+C54+C76+C98+C120+C142+C164)</f>
        <v/>
      </c>
      <c r="D10" s="19">
        <f t="shared" si="8"/>
        <v>33</v>
      </c>
      <c r="E10" s="19" t="str">
        <f t="shared" si="1"/>
        <v/>
      </c>
      <c r="F10" s="73" t="str">
        <f t="shared" si="2"/>
        <v/>
      </c>
      <c r="G10" s="19" t="str">
        <f t="shared" ref="G10:H10" si="9">IF(G32+G54+G76+G98+G120+G142+G164=0,"",G32+G54+G76+G98+G120+G142+G164)</f>
        <v/>
      </c>
      <c r="H10" s="19">
        <f t="shared" si="9"/>
        <v>33</v>
      </c>
      <c r="I10" s="19" t="str">
        <f t="shared" si="4"/>
        <v/>
      </c>
      <c r="J10" s="73" t="str">
        <f t="shared" si="5"/>
        <v/>
      </c>
    </row>
    <row r="11" spans="1:17" ht="24.95" customHeight="1">
      <c r="A11" s="18">
        <v>5</v>
      </c>
      <c r="B11" s="15" t="s">
        <v>35</v>
      </c>
      <c r="C11" s="19">
        <f t="shared" ref="C11:D11" si="10">IF(C33+C55+C77+C99+C121+C143+C165=0,"",C33+C55+C77+C99+C121+C143+C165)</f>
        <v>19</v>
      </c>
      <c r="D11" s="19">
        <f t="shared" si="10"/>
        <v>3</v>
      </c>
      <c r="E11" s="19">
        <f t="shared" si="1"/>
        <v>-16</v>
      </c>
      <c r="F11" s="73">
        <f t="shared" si="2"/>
        <v>0.15789473684210525</v>
      </c>
      <c r="G11" s="19">
        <f t="shared" ref="G11:H11" si="11">IF(G33+G55+G77+G99+G121+G143+G165=0,"",G33+G55+G77+G99+G121+G143+G165)</f>
        <v>19</v>
      </c>
      <c r="H11" s="19">
        <f t="shared" si="11"/>
        <v>3</v>
      </c>
      <c r="I11" s="19">
        <f t="shared" si="4"/>
        <v>-16</v>
      </c>
      <c r="J11" s="73">
        <f t="shared" si="5"/>
        <v>0.15789473684210525</v>
      </c>
    </row>
    <row r="12" spans="1:17" ht="24.95" customHeight="1">
      <c r="A12" s="18">
        <v>6</v>
      </c>
      <c r="B12" s="15" t="s">
        <v>36</v>
      </c>
      <c r="C12" s="19" t="str">
        <f t="shared" ref="C12:D12" si="12">IF(C34+C56+C78+C100+C122+C144+C166=0,"",C34+C56+C78+C100+C122+C144+C166)</f>
        <v/>
      </c>
      <c r="D12" s="19" t="str">
        <f t="shared" si="12"/>
        <v/>
      </c>
      <c r="E12" s="19" t="str">
        <f t="shared" si="1"/>
        <v/>
      </c>
      <c r="F12" s="73" t="str">
        <f t="shared" si="2"/>
        <v/>
      </c>
      <c r="G12" s="19" t="str">
        <f t="shared" ref="G12:H12" si="13">IF(G34+G56+G78+G100+G122+G144+G166=0,"",G34+G56+G78+G100+G122+G144+G166)</f>
        <v/>
      </c>
      <c r="H12" s="19" t="str">
        <f t="shared" si="13"/>
        <v/>
      </c>
      <c r="I12" s="19" t="str">
        <f t="shared" si="4"/>
        <v/>
      </c>
      <c r="J12" s="73" t="str">
        <f t="shared" si="5"/>
        <v/>
      </c>
    </row>
    <row r="13" spans="1:17" ht="24.95" customHeight="1">
      <c r="A13" s="18">
        <v>7</v>
      </c>
      <c r="B13" s="15" t="s">
        <v>37</v>
      </c>
      <c r="C13" s="19">
        <f t="shared" ref="C13:D13" si="14">IF(C35+C57+C79+C101+C123+C145+C167=0,"",C35+C57+C79+C101+C123+C145+C167)</f>
        <v>8</v>
      </c>
      <c r="D13" s="19">
        <f t="shared" si="14"/>
        <v>22</v>
      </c>
      <c r="E13" s="19">
        <f t="shared" si="1"/>
        <v>14</v>
      </c>
      <c r="F13" s="73">
        <f t="shared" si="2"/>
        <v>2.75</v>
      </c>
      <c r="G13" s="19">
        <f t="shared" ref="G13:H13" si="15">IF(G35+G57+G79+G101+G123+G145+G167=0,"",G35+G57+G79+G101+G123+G145+G167)</f>
        <v>8</v>
      </c>
      <c r="H13" s="19">
        <f t="shared" si="15"/>
        <v>22</v>
      </c>
      <c r="I13" s="19">
        <f t="shared" si="4"/>
        <v>14</v>
      </c>
      <c r="J13" s="73">
        <f t="shared" si="5"/>
        <v>2.75</v>
      </c>
    </row>
    <row r="14" spans="1:17" ht="24.95" customHeight="1">
      <c r="A14" s="18">
        <v>8</v>
      </c>
      <c r="B14" s="15" t="s">
        <v>50</v>
      </c>
      <c r="C14" s="19">
        <f t="shared" ref="C14:D14" si="16">IF(C36+C58+C80+C102+C124+C146+C168=0,"",C36+C58+C80+C102+C124+C146+C168)</f>
        <v>4</v>
      </c>
      <c r="D14" s="19">
        <f t="shared" si="16"/>
        <v>5</v>
      </c>
      <c r="E14" s="19">
        <f t="shared" si="1"/>
        <v>1</v>
      </c>
      <c r="F14" s="73">
        <f t="shared" si="2"/>
        <v>1.25</v>
      </c>
      <c r="G14" s="19">
        <f t="shared" ref="G14:H14" si="17">IF(G36+G58+G80+G102+G124+G146+G168=0,"",G36+G58+G80+G102+G124+G146+G168)</f>
        <v>4</v>
      </c>
      <c r="H14" s="19">
        <f t="shared" si="17"/>
        <v>5</v>
      </c>
      <c r="I14" s="19">
        <f t="shared" si="4"/>
        <v>1</v>
      </c>
      <c r="J14" s="73">
        <f t="shared" si="5"/>
        <v>1.25</v>
      </c>
    </row>
    <row r="15" spans="1:17" ht="24.95" customHeight="1">
      <c r="A15" s="18">
        <v>9</v>
      </c>
      <c r="B15" s="15" t="s">
        <v>39</v>
      </c>
      <c r="C15" s="19" t="str">
        <f t="shared" ref="C15:D15" si="18">IF(C37+C59+C81+C103+C125+C147+C169=0,"",C37+C59+C81+C103+C125+C147+C169)</f>
        <v/>
      </c>
      <c r="D15" s="19">
        <f t="shared" si="18"/>
        <v>2</v>
      </c>
      <c r="E15" s="19" t="str">
        <f t="shared" si="1"/>
        <v/>
      </c>
      <c r="F15" s="73" t="str">
        <f t="shared" si="2"/>
        <v/>
      </c>
      <c r="G15" s="19" t="str">
        <f t="shared" ref="G15:H15" si="19">IF(G37+G59+G81+G103+G125+G147+G169=0,"",G37+G59+G81+G103+G125+G147+G169)</f>
        <v/>
      </c>
      <c r="H15" s="19">
        <f t="shared" si="19"/>
        <v>2</v>
      </c>
      <c r="I15" s="19" t="str">
        <f t="shared" si="4"/>
        <v/>
      </c>
      <c r="J15" s="73" t="str">
        <f t="shared" si="5"/>
        <v/>
      </c>
    </row>
    <row r="16" spans="1:17" ht="24.95" customHeight="1">
      <c r="A16" s="18">
        <v>10</v>
      </c>
      <c r="B16" s="15" t="s">
        <v>51</v>
      </c>
      <c r="C16" s="19">
        <f t="shared" ref="C16:D16" si="20">IF(C38+C60+C82+C104+C126+C148+C170=0,"",C38+C60+C82+C104+C126+C148+C170)</f>
        <v>4</v>
      </c>
      <c r="D16" s="19">
        <f t="shared" si="20"/>
        <v>2</v>
      </c>
      <c r="E16" s="19">
        <f t="shared" si="1"/>
        <v>-2</v>
      </c>
      <c r="F16" s="73">
        <f t="shared" si="2"/>
        <v>0.5</v>
      </c>
      <c r="G16" s="19">
        <f t="shared" ref="G16:H16" si="21">IF(G38+G60+G82+G104+G126+G148+G170=0,"",G38+G60+G82+G104+G126+G148+G170)</f>
        <v>4</v>
      </c>
      <c r="H16" s="19">
        <f t="shared" si="21"/>
        <v>2</v>
      </c>
      <c r="I16" s="19">
        <f t="shared" si="4"/>
        <v>-2</v>
      </c>
      <c r="J16" s="73">
        <f t="shared" si="5"/>
        <v>0.5</v>
      </c>
    </row>
    <row r="17" spans="1:58" ht="24.95" customHeight="1">
      <c r="A17" s="18">
        <v>11</v>
      </c>
      <c r="B17" s="15" t="s">
        <v>52</v>
      </c>
      <c r="C17" s="19">
        <f t="shared" ref="C17:D17" si="22">IF(C39+C61+C83+C105+C127+C149+C171=0,"",C39+C61+C83+C105+C127+C149+C171)</f>
        <v>1</v>
      </c>
      <c r="D17" s="19">
        <f t="shared" si="22"/>
        <v>2</v>
      </c>
      <c r="E17" s="19">
        <f t="shared" si="1"/>
        <v>1</v>
      </c>
      <c r="F17" s="73">
        <f t="shared" si="2"/>
        <v>2</v>
      </c>
      <c r="G17" s="19">
        <f t="shared" ref="G17:H17" si="23">IF(G39+G61+G83+G105+G127+G149+G171=0,"",G39+G61+G83+G105+G127+G149+G171)</f>
        <v>1</v>
      </c>
      <c r="H17" s="19">
        <f t="shared" si="23"/>
        <v>2</v>
      </c>
      <c r="I17" s="19">
        <f t="shared" si="4"/>
        <v>1</v>
      </c>
      <c r="J17" s="73">
        <f t="shared" si="5"/>
        <v>2</v>
      </c>
    </row>
    <row r="18" spans="1:58" ht="24.95" customHeight="1">
      <c r="A18" s="18">
        <v>12</v>
      </c>
      <c r="B18" s="15" t="s">
        <v>53</v>
      </c>
      <c r="C18" s="19">
        <f t="shared" ref="C18:D18" si="24">IF(C40+C62+C84+C106+C128+C150+C172=0,"",C40+C62+C84+C106+C128+C150+C172)</f>
        <v>2</v>
      </c>
      <c r="D18" s="19">
        <f t="shared" si="24"/>
        <v>3</v>
      </c>
      <c r="E18" s="19">
        <f t="shared" si="1"/>
        <v>1</v>
      </c>
      <c r="F18" s="73">
        <f t="shared" si="2"/>
        <v>1.5</v>
      </c>
      <c r="G18" s="19">
        <f t="shared" ref="G18:H18" si="25">IF(G40+G62+G84+G106+G128+G150+G172=0,"",G40+G62+G84+G106+G128+G150+G172)</f>
        <v>2</v>
      </c>
      <c r="H18" s="19">
        <f t="shared" si="25"/>
        <v>3</v>
      </c>
      <c r="I18" s="19">
        <f t="shared" si="4"/>
        <v>1</v>
      </c>
      <c r="J18" s="73">
        <f t="shared" si="5"/>
        <v>1.5</v>
      </c>
    </row>
    <row r="19" spans="1:58" ht="24.95" customHeight="1">
      <c r="A19" s="18">
        <v>13</v>
      </c>
      <c r="B19" s="15" t="s">
        <v>43</v>
      </c>
      <c r="C19" s="19" t="str">
        <f t="shared" ref="C19:D21" si="26">IF(C41+C63+C85+C107+C129+C151+C173=0,"",C41+C63+C85+C107+C129+C151+C173)</f>
        <v/>
      </c>
      <c r="D19" s="19" t="str">
        <f t="shared" si="26"/>
        <v/>
      </c>
      <c r="E19" s="19" t="str">
        <f t="shared" si="1"/>
        <v/>
      </c>
      <c r="F19" s="73" t="str">
        <f t="shared" si="2"/>
        <v/>
      </c>
      <c r="G19" s="19" t="str">
        <f t="shared" ref="G19:H21" si="27">IF(G41+G63+G85+G107+G129+G151+G173=0,"",G41+G63+G85+G107+G129+G151+G173)</f>
        <v/>
      </c>
      <c r="H19" s="19" t="str">
        <f t="shared" si="27"/>
        <v/>
      </c>
      <c r="I19" s="19" t="str">
        <f t="shared" si="4"/>
        <v/>
      </c>
      <c r="J19" s="73" t="str">
        <f t="shared" si="5"/>
        <v/>
      </c>
    </row>
    <row r="20" spans="1:58" ht="24.95" customHeight="1">
      <c r="A20" s="18">
        <v>14</v>
      </c>
      <c r="B20" s="15" t="s">
        <v>44</v>
      </c>
      <c r="C20" s="19">
        <f t="shared" si="26"/>
        <v>856191.6</v>
      </c>
      <c r="D20" s="19">
        <f t="shared" si="26"/>
        <v>1192639.2999999998</v>
      </c>
      <c r="E20" s="19">
        <f t="shared" si="1"/>
        <v>336447.69999999984</v>
      </c>
      <c r="F20" s="73">
        <f t="shared" si="2"/>
        <v>1.3929584219233171</v>
      </c>
      <c r="G20" s="19">
        <f t="shared" si="27"/>
        <v>856191.6</v>
      </c>
      <c r="H20" s="19">
        <f t="shared" si="27"/>
        <v>880834.79999999993</v>
      </c>
      <c r="I20" s="19">
        <f t="shared" si="4"/>
        <v>24643.199999999953</v>
      </c>
      <c r="J20" s="73">
        <f t="shared" si="5"/>
        <v>1.028782342643866</v>
      </c>
    </row>
    <row r="21" spans="1:58" ht="24.95" customHeight="1">
      <c r="A21" s="18">
        <v>15</v>
      </c>
      <c r="B21" s="15" t="s">
        <v>45</v>
      </c>
      <c r="C21" s="19">
        <f t="shared" si="26"/>
        <v>850141.2</v>
      </c>
      <c r="D21" s="19">
        <f t="shared" si="26"/>
        <v>1154826.3999999999</v>
      </c>
      <c r="E21" s="19">
        <f t="shared" si="1"/>
        <v>304685.19999999995</v>
      </c>
      <c r="F21" s="73">
        <f t="shared" si="2"/>
        <v>1.3583936409622308</v>
      </c>
      <c r="G21" s="19">
        <f t="shared" si="27"/>
        <v>850141.2</v>
      </c>
      <c r="H21" s="19">
        <f t="shared" si="27"/>
        <v>836290.89999999991</v>
      </c>
      <c r="I21" s="19">
        <f t="shared" si="4"/>
        <v>-13850.300000000047</v>
      </c>
      <c r="J21" s="73">
        <f t="shared" si="5"/>
        <v>0.98370823576130639</v>
      </c>
    </row>
    <row r="22" spans="1:58" ht="24.95" customHeight="1">
      <c r="A22" s="18">
        <v>16</v>
      </c>
      <c r="B22" s="15" t="s">
        <v>46</v>
      </c>
      <c r="C22" s="19" t="str">
        <f t="shared" ref="C22:D22" si="28">IF(C44+C66+C88+C110+C132+C154+C176=0,"",C44+C66+C88+C110+C132+C154+C176)</f>
        <v/>
      </c>
      <c r="D22" s="19" t="str">
        <f t="shared" si="28"/>
        <v/>
      </c>
      <c r="E22" s="19" t="str">
        <f t="shared" si="1"/>
        <v/>
      </c>
      <c r="F22" s="73" t="str">
        <f t="shared" si="2"/>
        <v/>
      </c>
      <c r="G22" s="19" t="str">
        <f t="shared" ref="G22:H22" si="29">IF(G44+G66+G88+G110+G132+G154+G176=0,"",G44+G66+G88+G110+G132+G154+G176)</f>
        <v/>
      </c>
      <c r="H22" s="19" t="str">
        <f t="shared" si="29"/>
        <v/>
      </c>
      <c r="I22" s="19" t="str">
        <f t="shared" si="4"/>
        <v/>
      </c>
      <c r="J22" s="73" t="str">
        <f t="shared" si="5"/>
        <v/>
      </c>
    </row>
    <row r="23" spans="1:58">
      <c r="AS23" s="34"/>
      <c r="BF23" s="35"/>
    </row>
    <row r="24" spans="1:58">
      <c r="A24" s="170" t="s">
        <v>242</v>
      </c>
      <c r="B24" s="170"/>
      <c r="C24" s="170"/>
      <c r="D24" s="170"/>
      <c r="E24" s="170"/>
      <c r="F24" s="170"/>
      <c r="G24" s="170"/>
      <c r="H24" s="170"/>
      <c r="I24" s="170"/>
      <c r="J24" s="170"/>
    </row>
    <row r="25" spans="1:58">
      <c r="A25" s="169"/>
      <c r="B25" s="169"/>
      <c r="C25" s="169"/>
      <c r="D25" s="169"/>
      <c r="E25" s="169"/>
      <c r="F25" s="169"/>
      <c r="G25" s="169"/>
      <c r="H25" s="169"/>
      <c r="I25" s="169"/>
      <c r="J25" s="169"/>
    </row>
    <row r="26" spans="1:58" ht="50.1" customHeight="1">
      <c r="A26" s="138"/>
      <c r="B26" s="149" t="s">
        <v>47</v>
      </c>
      <c r="C26" s="149" t="str">
        <f>"Факт " &amp;$J$2 &amp; " 2024 г"</f>
        <v>Факт Сентябрь 2024 г</v>
      </c>
      <c r="D26" s="149" t="str">
        <f xml:space="preserve"> "Факт " &amp;$J$2&amp; " 2025 г"</f>
        <v>Факт Сентябрь 2025 г</v>
      </c>
      <c r="E26" s="176" t="s">
        <v>317</v>
      </c>
      <c r="F26" s="177"/>
      <c r="G26" s="149" t="str">
        <f xml:space="preserve"> "Факт Январь -" &amp;$J$2&amp; " 2024 г"</f>
        <v>Факт Январь -Сентябрь 2024 г</v>
      </c>
      <c r="H26" s="149" t="str">
        <f xml:space="preserve"> "Факт Январь -" &amp;$J$2&amp; " 2025 г"</f>
        <v>Факт Январь -Сентябрь 2025 г</v>
      </c>
      <c r="I26" s="176" t="s">
        <v>317</v>
      </c>
      <c r="J26" s="177"/>
    </row>
    <row r="27" spans="1:58" ht="47.25" customHeight="1">
      <c r="A27" s="8"/>
      <c r="B27" s="67"/>
      <c r="C27" s="85"/>
      <c r="D27" s="85"/>
      <c r="E27" s="28" t="s">
        <v>3</v>
      </c>
      <c r="F27" s="12" t="s">
        <v>4</v>
      </c>
      <c r="G27" s="138"/>
      <c r="H27" s="138"/>
      <c r="I27" s="28" t="s">
        <v>3</v>
      </c>
      <c r="J27" s="12" t="s">
        <v>4</v>
      </c>
    </row>
    <row r="28" spans="1:58" ht="15" customHeight="1">
      <c r="A28" s="138" t="s">
        <v>1</v>
      </c>
      <c r="B28" s="12" t="s">
        <v>12</v>
      </c>
      <c r="C28" s="12">
        <v>1</v>
      </c>
      <c r="D28" s="12">
        <v>2</v>
      </c>
      <c r="E28" s="12">
        <v>3</v>
      </c>
      <c r="F28" s="12">
        <v>4</v>
      </c>
      <c r="G28" s="12">
        <v>5</v>
      </c>
      <c r="H28" s="12">
        <v>6</v>
      </c>
      <c r="I28" s="12">
        <v>7</v>
      </c>
      <c r="J28" s="12">
        <v>8</v>
      </c>
    </row>
    <row r="29" spans="1:58" ht="24.95" customHeight="1">
      <c r="A29" s="138">
        <v>1</v>
      </c>
      <c r="B29" s="13" t="s">
        <v>31</v>
      </c>
      <c r="C29" s="140">
        <v>17</v>
      </c>
      <c r="D29" s="140">
        <v>19</v>
      </c>
      <c r="E29" s="138">
        <f t="shared" ref="E29" si="30">IF(AND(C29=0,D29=0),"",IFERROR(IF(OR(D29=0,D29=""),-C29,D29-C29),""))</f>
        <v>2</v>
      </c>
      <c r="F29" s="141">
        <f>IFERROR(D29/C29,"")</f>
        <v>1.1176470588235294</v>
      </c>
      <c r="G29" s="140">
        <v>17</v>
      </c>
      <c r="H29" s="140">
        <v>19</v>
      </c>
      <c r="I29" s="138">
        <f t="shared" ref="I29:I44" si="31">IF(AND(G29=0,H29=0),"",IFERROR(IF(OR(H29=0,H29=""),-G29,H29-G29),""))</f>
        <v>2</v>
      </c>
      <c r="J29" s="141">
        <f>IFERROR(H29/G29,"")</f>
        <v>1.1176470588235294</v>
      </c>
    </row>
    <row r="30" spans="1:58" ht="24.95" customHeight="1">
      <c r="A30" s="138">
        <v>2</v>
      </c>
      <c r="B30" s="117" t="s">
        <v>48</v>
      </c>
      <c r="C30" s="140">
        <v>9</v>
      </c>
      <c r="D30" s="140">
        <v>6</v>
      </c>
      <c r="E30" s="138">
        <f t="shared" ref="E30:E44" si="32">IF(AND(C30=0,D30=0),"",IFERROR(IF(OR(D30=0,D30=""),-C30,D30-C30),""))</f>
        <v>-3</v>
      </c>
      <c r="F30" s="141">
        <f t="shared" ref="F30:F44" si="33">IFERROR(D30/C30,"")</f>
        <v>0.66666666666666663</v>
      </c>
      <c r="G30" s="140">
        <v>9</v>
      </c>
      <c r="H30" s="140">
        <v>6</v>
      </c>
      <c r="I30" s="138">
        <f t="shared" si="31"/>
        <v>-3</v>
      </c>
      <c r="J30" s="141">
        <f t="shared" ref="J30:J44" si="34">IFERROR(H30/G30,"")</f>
        <v>0.66666666666666663</v>
      </c>
    </row>
    <row r="31" spans="1:58" ht="24.95" customHeight="1">
      <c r="A31" s="138">
        <v>3</v>
      </c>
      <c r="B31" s="117" t="s">
        <v>49</v>
      </c>
      <c r="C31" s="140">
        <v>8</v>
      </c>
      <c r="D31" s="140">
        <v>9</v>
      </c>
      <c r="E31" s="138">
        <f t="shared" si="32"/>
        <v>1</v>
      </c>
      <c r="F31" s="141">
        <f t="shared" si="33"/>
        <v>1.125</v>
      </c>
      <c r="G31" s="140">
        <v>8</v>
      </c>
      <c r="H31" s="140">
        <v>9</v>
      </c>
      <c r="I31" s="138">
        <f t="shared" si="31"/>
        <v>1</v>
      </c>
      <c r="J31" s="141">
        <f t="shared" si="34"/>
        <v>1.125</v>
      </c>
    </row>
    <row r="32" spans="1:58" ht="24.95" customHeight="1">
      <c r="A32" s="138">
        <v>4</v>
      </c>
      <c r="B32" s="117" t="s">
        <v>34</v>
      </c>
      <c r="C32" s="140">
        <v>0</v>
      </c>
      <c r="D32" s="140">
        <v>4</v>
      </c>
      <c r="E32" s="138">
        <f t="shared" si="32"/>
        <v>4</v>
      </c>
      <c r="F32" s="141" t="str">
        <f t="shared" si="33"/>
        <v/>
      </c>
      <c r="G32" s="140">
        <v>0</v>
      </c>
      <c r="H32" s="140">
        <v>4</v>
      </c>
      <c r="I32" s="138">
        <f t="shared" si="31"/>
        <v>4</v>
      </c>
      <c r="J32" s="141" t="str">
        <f t="shared" si="34"/>
        <v/>
      </c>
    </row>
    <row r="33" spans="1:10" ht="24.95" customHeight="1">
      <c r="A33" s="138">
        <v>5</v>
      </c>
      <c r="B33" s="117" t="s">
        <v>35</v>
      </c>
      <c r="C33" s="140">
        <v>2</v>
      </c>
      <c r="D33" s="140">
        <v>0</v>
      </c>
      <c r="E33" s="138">
        <f t="shared" si="32"/>
        <v>-2</v>
      </c>
      <c r="F33" s="141">
        <f t="shared" si="33"/>
        <v>0</v>
      </c>
      <c r="G33" s="140">
        <v>2</v>
      </c>
      <c r="H33" s="140">
        <v>0</v>
      </c>
      <c r="I33" s="138">
        <f t="shared" si="31"/>
        <v>-2</v>
      </c>
      <c r="J33" s="141">
        <f t="shared" si="34"/>
        <v>0</v>
      </c>
    </row>
    <row r="34" spans="1:10" ht="24.95" customHeight="1">
      <c r="A34" s="138">
        <v>6</v>
      </c>
      <c r="B34" s="117" t="s">
        <v>36</v>
      </c>
      <c r="C34" s="140"/>
      <c r="D34" s="140"/>
      <c r="E34" s="138" t="str">
        <f t="shared" si="32"/>
        <v/>
      </c>
      <c r="F34" s="141" t="str">
        <f t="shared" si="33"/>
        <v/>
      </c>
      <c r="G34" s="140"/>
      <c r="H34" s="140"/>
      <c r="I34" s="138" t="str">
        <f t="shared" si="31"/>
        <v/>
      </c>
      <c r="J34" s="141" t="str">
        <f t="shared" si="34"/>
        <v/>
      </c>
    </row>
    <row r="35" spans="1:10" ht="24.95" customHeight="1">
      <c r="A35" s="138">
        <v>7</v>
      </c>
      <c r="B35" s="117" t="s">
        <v>37</v>
      </c>
      <c r="C35" s="140">
        <v>2</v>
      </c>
      <c r="D35" s="140">
        <v>1</v>
      </c>
      <c r="E35" s="138">
        <f t="shared" si="32"/>
        <v>-1</v>
      </c>
      <c r="F35" s="141">
        <f t="shared" si="33"/>
        <v>0.5</v>
      </c>
      <c r="G35" s="140">
        <v>2</v>
      </c>
      <c r="H35" s="140">
        <v>1</v>
      </c>
      <c r="I35" s="138">
        <f t="shared" si="31"/>
        <v>-1</v>
      </c>
      <c r="J35" s="141">
        <f t="shared" si="34"/>
        <v>0.5</v>
      </c>
    </row>
    <row r="36" spans="1:10" ht="24.95" customHeight="1">
      <c r="A36" s="138">
        <v>8</v>
      </c>
      <c r="B36" s="117" t="s">
        <v>50</v>
      </c>
      <c r="C36" s="140">
        <v>0</v>
      </c>
      <c r="D36" s="140">
        <v>2</v>
      </c>
      <c r="E36" s="138">
        <f t="shared" si="32"/>
        <v>2</v>
      </c>
      <c r="F36" s="141" t="str">
        <f t="shared" si="33"/>
        <v/>
      </c>
      <c r="G36" s="140">
        <v>0</v>
      </c>
      <c r="H36" s="140">
        <v>2</v>
      </c>
      <c r="I36" s="138">
        <f t="shared" si="31"/>
        <v>2</v>
      </c>
      <c r="J36" s="141" t="str">
        <f t="shared" si="34"/>
        <v/>
      </c>
    </row>
    <row r="37" spans="1:10" ht="24.95" customHeight="1">
      <c r="A37" s="138">
        <v>9</v>
      </c>
      <c r="B37" s="117" t="s">
        <v>39</v>
      </c>
      <c r="C37" s="140">
        <v>0</v>
      </c>
      <c r="D37" s="140">
        <v>0</v>
      </c>
      <c r="E37" s="138" t="str">
        <f t="shared" si="32"/>
        <v/>
      </c>
      <c r="F37" s="141" t="str">
        <f t="shared" si="33"/>
        <v/>
      </c>
      <c r="G37" s="140">
        <v>0</v>
      </c>
      <c r="H37" s="140">
        <v>0</v>
      </c>
      <c r="I37" s="138" t="str">
        <f t="shared" si="31"/>
        <v/>
      </c>
      <c r="J37" s="141" t="str">
        <f t="shared" si="34"/>
        <v/>
      </c>
    </row>
    <row r="38" spans="1:10" ht="24.95" customHeight="1">
      <c r="A38" s="138">
        <v>10</v>
      </c>
      <c r="B38" s="117" t="s">
        <v>51</v>
      </c>
      <c r="C38" s="140">
        <v>0</v>
      </c>
      <c r="D38" s="140">
        <v>0</v>
      </c>
      <c r="E38" s="138" t="str">
        <f t="shared" si="32"/>
        <v/>
      </c>
      <c r="F38" s="141" t="str">
        <f t="shared" si="33"/>
        <v/>
      </c>
      <c r="G38" s="140">
        <v>0</v>
      </c>
      <c r="H38" s="140">
        <v>0</v>
      </c>
      <c r="I38" s="138" t="str">
        <f t="shared" si="31"/>
        <v/>
      </c>
      <c r="J38" s="141" t="str">
        <f t="shared" si="34"/>
        <v/>
      </c>
    </row>
    <row r="39" spans="1:10" ht="24.95" customHeight="1">
      <c r="A39" s="138">
        <v>11</v>
      </c>
      <c r="B39" s="117" t="s">
        <v>52</v>
      </c>
      <c r="C39" s="140">
        <v>0</v>
      </c>
      <c r="D39" s="140">
        <v>1</v>
      </c>
      <c r="E39" s="138">
        <f t="shared" si="32"/>
        <v>1</v>
      </c>
      <c r="F39" s="141" t="str">
        <f t="shared" si="33"/>
        <v/>
      </c>
      <c r="G39" s="140">
        <v>0</v>
      </c>
      <c r="H39" s="140">
        <v>1</v>
      </c>
      <c r="I39" s="138">
        <f t="shared" si="31"/>
        <v>1</v>
      </c>
      <c r="J39" s="141" t="str">
        <f t="shared" si="34"/>
        <v/>
      </c>
    </row>
    <row r="40" spans="1:10" ht="24.95" customHeight="1">
      <c r="A40" s="138">
        <v>12</v>
      </c>
      <c r="B40" s="117" t="s">
        <v>53</v>
      </c>
      <c r="C40" s="140">
        <v>0</v>
      </c>
      <c r="D40" s="140">
        <v>0</v>
      </c>
      <c r="E40" s="138" t="str">
        <f t="shared" si="32"/>
        <v/>
      </c>
      <c r="F40" s="141" t="str">
        <f t="shared" si="33"/>
        <v/>
      </c>
      <c r="G40" s="140">
        <v>0</v>
      </c>
      <c r="H40" s="140">
        <v>0</v>
      </c>
      <c r="I40" s="138" t="str">
        <f t="shared" si="31"/>
        <v/>
      </c>
      <c r="J40" s="141" t="str">
        <f t="shared" si="34"/>
        <v/>
      </c>
    </row>
    <row r="41" spans="1:10" ht="24.95" customHeight="1">
      <c r="A41" s="138">
        <v>13</v>
      </c>
      <c r="B41" s="117" t="s">
        <v>43</v>
      </c>
      <c r="C41" s="140"/>
      <c r="D41" s="140"/>
      <c r="E41" s="138" t="str">
        <f t="shared" si="32"/>
        <v/>
      </c>
      <c r="F41" s="141" t="str">
        <f t="shared" si="33"/>
        <v/>
      </c>
      <c r="G41" s="140"/>
      <c r="H41" s="140"/>
      <c r="I41" s="138" t="str">
        <f t="shared" si="31"/>
        <v/>
      </c>
      <c r="J41" s="141" t="str">
        <f t="shared" si="34"/>
        <v/>
      </c>
    </row>
    <row r="42" spans="1:10" ht="24.95" customHeight="1">
      <c r="A42" s="138">
        <v>14</v>
      </c>
      <c r="B42" s="117" t="s">
        <v>44</v>
      </c>
      <c r="C42" s="140">
        <v>139306.5</v>
      </c>
      <c r="D42" s="140">
        <v>101594.8</v>
      </c>
      <c r="E42" s="138">
        <f t="shared" si="32"/>
        <v>-37711.699999999997</v>
      </c>
      <c r="F42" s="141">
        <f t="shared" si="33"/>
        <v>0.72928973163492017</v>
      </c>
      <c r="G42" s="140">
        <v>139306.5</v>
      </c>
      <c r="H42" s="140">
        <v>89629.7</v>
      </c>
      <c r="I42" s="138">
        <f t="shared" si="31"/>
        <v>-49676.800000000003</v>
      </c>
      <c r="J42" s="141">
        <f t="shared" si="34"/>
        <v>0.64339926708373263</v>
      </c>
    </row>
    <row r="43" spans="1:10" ht="24.95" customHeight="1">
      <c r="A43" s="138">
        <v>15</v>
      </c>
      <c r="B43" s="117" t="s">
        <v>45</v>
      </c>
      <c r="C43" s="140">
        <v>138306.5</v>
      </c>
      <c r="D43" s="140">
        <v>100594.8</v>
      </c>
      <c r="E43" s="138">
        <f t="shared" si="32"/>
        <v>-37711.699999999997</v>
      </c>
      <c r="F43" s="141">
        <f t="shared" si="33"/>
        <v>0.72733241026271367</v>
      </c>
      <c r="G43" s="140">
        <v>138306.5</v>
      </c>
      <c r="H43" s="140">
        <v>83215</v>
      </c>
      <c r="I43" s="138">
        <f t="shared" si="31"/>
        <v>-55091.5</v>
      </c>
      <c r="J43" s="141">
        <f t="shared" si="34"/>
        <v>0.60167092652912191</v>
      </c>
    </row>
    <row r="44" spans="1:10" ht="24.95" customHeight="1">
      <c r="A44" s="138">
        <v>16</v>
      </c>
      <c r="B44" s="117" t="s">
        <v>46</v>
      </c>
      <c r="C44" s="140"/>
      <c r="D44" s="140"/>
      <c r="E44" s="138" t="str">
        <f t="shared" si="32"/>
        <v/>
      </c>
      <c r="F44" s="141" t="str">
        <f t="shared" si="33"/>
        <v/>
      </c>
      <c r="G44" s="140"/>
      <c r="H44" s="140"/>
      <c r="I44" s="138" t="str">
        <f t="shared" si="31"/>
        <v/>
      </c>
      <c r="J44" s="141" t="str">
        <f t="shared" si="34"/>
        <v/>
      </c>
    </row>
    <row r="46" spans="1:10">
      <c r="A46" s="170" t="s">
        <v>243</v>
      </c>
      <c r="B46" s="170"/>
      <c r="C46" s="170"/>
      <c r="D46" s="170"/>
      <c r="E46" s="170"/>
      <c r="F46" s="170"/>
      <c r="G46" s="170"/>
      <c r="H46" s="170"/>
      <c r="I46" s="170"/>
      <c r="J46" s="170"/>
    </row>
    <row r="47" spans="1:10">
      <c r="A47" s="169"/>
      <c r="B47" s="169"/>
      <c r="C47" s="169"/>
      <c r="D47" s="169"/>
      <c r="E47" s="169"/>
      <c r="F47" s="169"/>
      <c r="G47" s="169"/>
      <c r="H47" s="169"/>
      <c r="I47" s="169"/>
      <c r="J47" s="169"/>
    </row>
    <row r="48" spans="1:10" ht="50.1" customHeight="1">
      <c r="A48" s="138"/>
      <c r="B48" s="149" t="s">
        <v>47</v>
      </c>
      <c r="C48" s="149" t="str">
        <f>"Факт " &amp;$J$2 &amp; " 2024 г"</f>
        <v>Факт Сентябрь 2024 г</v>
      </c>
      <c r="D48" s="149" t="str">
        <f xml:space="preserve"> "Факт " &amp;$J$2&amp; " 2025 г"</f>
        <v>Факт Сентябрь 2025 г</v>
      </c>
      <c r="E48" s="176" t="s">
        <v>317</v>
      </c>
      <c r="F48" s="177"/>
      <c r="G48" s="149" t="str">
        <f xml:space="preserve"> "Факт Январь -" &amp;$J$2&amp; " 2024 г"</f>
        <v>Факт Январь -Сентябрь 2024 г</v>
      </c>
      <c r="H48" s="149" t="str">
        <f xml:space="preserve"> "Факт Январь -" &amp;$J$2&amp; " 2025 г"</f>
        <v>Факт Январь -Сентябрь 2025 г</v>
      </c>
      <c r="I48" s="176" t="s">
        <v>317</v>
      </c>
      <c r="J48" s="177"/>
    </row>
    <row r="49" spans="1:10" ht="47.25" customHeight="1">
      <c r="A49" s="128"/>
      <c r="B49" s="70"/>
      <c r="C49" s="159"/>
      <c r="D49" s="159"/>
      <c r="E49" s="28" t="s">
        <v>3</v>
      </c>
      <c r="F49" s="12" t="s">
        <v>4</v>
      </c>
      <c r="G49" s="75"/>
      <c r="H49" s="75"/>
      <c r="I49" s="28" t="s">
        <v>3</v>
      </c>
      <c r="J49" s="12" t="s">
        <v>4</v>
      </c>
    </row>
    <row r="50" spans="1:10" ht="15" customHeight="1">
      <c r="A50" s="138" t="s">
        <v>1</v>
      </c>
      <c r="B50" s="12" t="s">
        <v>12</v>
      </c>
      <c r="C50" s="12">
        <v>1</v>
      </c>
      <c r="D50" s="12">
        <v>2</v>
      </c>
      <c r="E50" s="12">
        <v>3</v>
      </c>
      <c r="F50" s="12">
        <v>4</v>
      </c>
      <c r="G50" s="12">
        <v>5</v>
      </c>
      <c r="H50" s="12">
        <v>6</v>
      </c>
      <c r="I50" s="12">
        <v>7</v>
      </c>
      <c r="J50" s="12">
        <v>8</v>
      </c>
    </row>
    <row r="51" spans="1:10" ht="24.95" customHeight="1">
      <c r="A51" s="138">
        <v>1</v>
      </c>
      <c r="B51" s="29" t="s">
        <v>31</v>
      </c>
      <c r="C51" s="140">
        <v>22</v>
      </c>
      <c r="D51" s="140">
        <v>40</v>
      </c>
      <c r="E51" s="138">
        <f t="shared" ref="E51:E66" si="35">IF(AND(C51=0,D51=0),"",IFERROR(IF(OR(D51=0,D51=""),-C51,D51-C51),""))</f>
        <v>18</v>
      </c>
      <c r="F51" s="141">
        <f>IFERROR(D51/C51,"")</f>
        <v>1.8181818181818181</v>
      </c>
      <c r="G51" s="140">
        <v>22</v>
      </c>
      <c r="H51" s="140">
        <v>40</v>
      </c>
      <c r="I51" s="138">
        <f t="shared" ref="I51:I66" si="36">IF(AND(G51=0,H51=0),"",IFERROR(IF(OR(H51=0,H51=""),-G51,H51-G51),""))</f>
        <v>18</v>
      </c>
      <c r="J51" s="141">
        <f>IFERROR(H51/G51,"")</f>
        <v>1.8181818181818181</v>
      </c>
    </row>
    <row r="52" spans="1:10" ht="24.95" customHeight="1">
      <c r="A52" s="138">
        <v>2</v>
      </c>
      <c r="B52" s="108" t="s">
        <v>48</v>
      </c>
      <c r="C52" s="140">
        <v>10</v>
      </c>
      <c r="D52" s="140">
        <v>14</v>
      </c>
      <c r="E52" s="138">
        <f t="shared" si="35"/>
        <v>4</v>
      </c>
      <c r="F52" s="141">
        <f t="shared" ref="F52:F66" si="37">IFERROR(D52/C52,"")</f>
        <v>1.4</v>
      </c>
      <c r="G52" s="140">
        <v>10</v>
      </c>
      <c r="H52" s="140">
        <v>14</v>
      </c>
      <c r="I52" s="138">
        <f t="shared" si="36"/>
        <v>4</v>
      </c>
      <c r="J52" s="141">
        <f t="shared" ref="J52:J66" si="38">IFERROR(H52/G52,"")</f>
        <v>1.4</v>
      </c>
    </row>
    <row r="53" spans="1:10" ht="24.95" customHeight="1">
      <c r="A53" s="138">
        <v>3</v>
      </c>
      <c r="B53" s="108" t="s">
        <v>49</v>
      </c>
      <c r="C53" s="140">
        <v>12</v>
      </c>
      <c r="D53" s="140">
        <v>18</v>
      </c>
      <c r="E53" s="138">
        <f t="shared" si="35"/>
        <v>6</v>
      </c>
      <c r="F53" s="141">
        <f t="shared" si="37"/>
        <v>1.5</v>
      </c>
      <c r="G53" s="140">
        <v>12</v>
      </c>
      <c r="H53" s="140">
        <v>18</v>
      </c>
      <c r="I53" s="138">
        <f t="shared" si="36"/>
        <v>6</v>
      </c>
      <c r="J53" s="141">
        <f t="shared" si="38"/>
        <v>1.5</v>
      </c>
    </row>
    <row r="54" spans="1:10" ht="24.95" customHeight="1">
      <c r="A54" s="138">
        <v>4</v>
      </c>
      <c r="B54" s="108" t="s">
        <v>34</v>
      </c>
      <c r="C54" s="140">
        <v>0</v>
      </c>
      <c r="D54" s="140">
        <v>8</v>
      </c>
      <c r="E54" s="138">
        <f t="shared" si="35"/>
        <v>8</v>
      </c>
      <c r="F54" s="141" t="str">
        <f t="shared" si="37"/>
        <v/>
      </c>
      <c r="G54" s="140">
        <v>0</v>
      </c>
      <c r="H54" s="140">
        <v>8</v>
      </c>
      <c r="I54" s="138">
        <f t="shared" si="36"/>
        <v>8</v>
      </c>
      <c r="J54" s="141" t="str">
        <f t="shared" si="38"/>
        <v/>
      </c>
    </row>
    <row r="55" spans="1:10" ht="24.95" customHeight="1">
      <c r="A55" s="138">
        <v>5</v>
      </c>
      <c r="B55" s="108" t="s">
        <v>35</v>
      </c>
      <c r="C55" s="140">
        <v>2</v>
      </c>
      <c r="D55" s="140">
        <v>1</v>
      </c>
      <c r="E55" s="138">
        <f t="shared" si="35"/>
        <v>-1</v>
      </c>
      <c r="F55" s="141">
        <f t="shared" si="37"/>
        <v>0.5</v>
      </c>
      <c r="G55" s="140">
        <v>2</v>
      </c>
      <c r="H55" s="140">
        <v>1</v>
      </c>
      <c r="I55" s="138">
        <f t="shared" si="36"/>
        <v>-1</v>
      </c>
      <c r="J55" s="141">
        <f t="shared" si="38"/>
        <v>0.5</v>
      </c>
    </row>
    <row r="56" spans="1:10" ht="24.95" customHeight="1">
      <c r="A56" s="138">
        <v>6</v>
      </c>
      <c r="B56" s="108" t="s">
        <v>36</v>
      </c>
      <c r="C56" s="140"/>
      <c r="D56" s="140"/>
      <c r="E56" s="138" t="str">
        <f t="shared" si="35"/>
        <v/>
      </c>
      <c r="F56" s="141" t="str">
        <f t="shared" si="37"/>
        <v/>
      </c>
      <c r="G56" s="140"/>
      <c r="H56" s="140"/>
      <c r="I56" s="138" t="str">
        <f t="shared" si="36"/>
        <v/>
      </c>
      <c r="J56" s="141" t="str">
        <f t="shared" si="38"/>
        <v/>
      </c>
    </row>
    <row r="57" spans="1:10" ht="24.95" customHeight="1">
      <c r="A57" s="138">
        <v>7</v>
      </c>
      <c r="B57" s="108" t="s">
        <v>37</v>
      </c>
      <c r="C57" s="140">
        <v>0</v>
      </c>
      <c r="D57" s="140">
        <v>6</v>
      </c>
      <c r="E57" s="138">
        <f t="shared" si="35"/>
        <v>6</v>
      </c>
      <c r="F57" s="141" t="str">
        <f t="shared" si="37"/>
        <v/>
      </c>
      <c r="G57" s="140">
        <v>0</v>
      </c>
      <c r="H57" s="140">
        <v>6</v>
      </c>
      <c r="I57" s="138">
        <f t="shared" si="36"/>
        <v>6</v>
      </c>
      <c r="J57" s="141" t="str">
        <f t="shared" si="38"/>
        <v/>
      </c>
    </row>
    <row r="58" spans="1:10" ht="24.95" customHeight="1">
      <c r="A58" s="138">
        <v>8</v>
      </c>
      <c r="B58" s="108" t="s">
        <v>50</v>
      </c>
      <c r="C58" s="140">
        <v>1</v>
      </c>
      <c r="D58" s="140">
        <v>1</v>
      </c>
      <c r="E58" s="138">
        <f t="shared" si="35"/>
        <v>0</v>
      </c>
      <c r="F58" s="141">
        <f t="shared" si="37"/>
        <v>1</v>
      </c>
      <c r="G58" s="140">
        <v>1</v>
      </c>
      <c r="H58" s="140">
        <v>1</v>
      </c>
      <c r="I58" s="138">
        <f t="shared" si="36"/>
        <v>0</v>
      </c>
      <c r="J58" s="141">
        <f t="shared" si="38"/>
        <v>1</v>
      </c>
    </row>
    <row r="59" spans="1:10" ht="24.95" customHeight="1">
      <c r="A59" s="138">
        <v>9</v>
      </c>
      <c r="B59" s="108" t="s">
        <v>39</v>
      </c>
      <c r="C59" s="140">
        <v>0</v>
      </c>
      <c r="D59" s="140">
        <v>1</v>
      </c>
      <c r="E59" s="138">
        <f t="shared" si="35"/>
        <v>1</v>
      </c>
      <c r="F59" s="141" t="str">
        <f t="shared" si="37"/>
        <v/>
      </c>
      <c r="G59" s="140">
        <v>0</v>
      </c>
      <c r="H59" s="140">
        <v>1</v>
      </c>
      <c r="I59" s="138">
        <f t="shared" si="36"/>
        <v>1</v>
      </c>
      <c r="J59" s="141" t="str">
        <f t="shared" si="38"/>
        <v/>
      </c>
    </row>
    <row r="60" spans="1:10" ht="24.95" customHeight="1">
      <c r="A60" s="138">
        <v>10</v>
      </c>
      <c r="B60" s="108" t="s">
        <v>51</v>
      </c>
      <c r="C60" s="140">
        <v>1</v>
      </c>
      <c r="D60" s="140">
        <v>1</v>
      </c>
      <c r="E60" s="138">
        <f t="shared" si="35"/>
        <v>0</v>
      </c>
      <c r="F60" s="141">
        <f t="shared" si="37"/>
        <v>1</v>
      </c>
      <c r="G60" s="140">
        <v>1</v>
      </c>
      <c r="H60" s="140">
        <v>1</v>
      </c>
      <c r="I60" s="138">
        <f t="shared" si="36"/>
        <v>0</v>
      </c>
      <c r="J60" s="141">
        <f t="shared" si="38"/>
        <v>1</v>
      </c>
    </row>
    <row r="61" spans="1:10" ht="24.95" customHeight="1">
      <c r="A61" s="138">
        <v>11</v>
      </c>
      <c r="B61" s="108" t="s">
        <v>52</v>
      </c>
      <c r="C61" s="140">
        <v>0</v>
      </c>
      <c r="D61" s="140">
        <v>0</v>
      </c>
      <c r="E61" s="138" t="str">
        <f t="shared" si="35"/>
        <v/>
      </c>
      <c r="F61" s="141" t="str">
        <f t="shared" si="37"/>
        <v/>
      </c>
      <c r="G61" s="140">
        <v>0</v>
      </c>
      <c r="H61" s="140">
        <v>0</v>
      </c>
      <c r="I61" s="138" t="str">
        <f t="shared" si="36"/>
        <v/>
      </c>
      <c r="J61" s="141" t="str">
        <f t="shared" si="38"/>
        <v/>
      </c>
    </row>
    <row r="62" spans="1:10" ht="24.95" customHeight="1">
      <c r="A62" s="138">
        <v>12</v>
      </c>
      <c r="B62" s="108" t="s">
        <v>53</v>
      </c>
      <c r="C62" s="140">
        <v>0</v>
      </c>
      <c r="D62" s="140">
        <v>0</v>
      </c>
      <c r="E62" s="138" t="str">
        <f t="shared" si="35"/>
        <v/>
      </c>
      <c r="F62" s="141" t="str">
        <f t="shared" si="37"/>
        <v/>
      </c>
      <c r="G62" s="140">
        <v>0</v>
      </c>
      <c r="H62" s="140">
        <v>0</v>
      </c>
      <c r="I62" s="138" t="str">
        <f t="shared" si="36"/>
        <v/>
      </c>
      <c r="J62" s="141" t="str">
        <f t="shared" si="38"/>
        <v/>
      </c>
    </row>
    <row r="63" spans="1:10" ht="24.95" customHeight="1">
      <c r="A63" s="138">
        <v>13</v>
      </c>
      <c r="B63" s="108" t="s">
        <v>43</v>
      </c>
      <c r="C63" s="140"/>
      <c r="D63" s="140"/>
      <c r="E63" s="138" t="str">
        <f t="shared" si="35"/>
        <v/>
      </c>
      <c r="F63" s="141" t="str">
        <f t="shared" si="37"/>
        <v/>
      </c>
      <c r="G63" s="140"/>
      <c r="H63" s="140"/>
      <c r="I63" s="138" t="str">
        <f t="shared" si="36"/>
        <v/>
      </c>
      <c r="J63" s="141" t="str">
        <f t="shared" si="38"/>
        <v/>
      </c>
    </row>
    <row r="64" spans="1:10" ht="24.95" customHeight="1">
      <c r="A64" s="138">
        <v>14</v>
      </c>
      <c r="B64" s="108" t="s">
        <v>44</v>
      </c>
      <c r="C64" s="140">
        <v>194005.5</v>
      </c>
      <c r="D64" s="140">
        <v>402832.8</v>
      </c>
      <c r="E64" s="138">
        <f t="shared" si="35"/>
        <v>208827.3</v>
      </c>
      <c r="F64" s="141">
        <f t="shared" si="37"/>
        <v>2.0763988649806318</v>
      </c>
      <c r="G64" s="140">
        <v>194005.5</v>
      </c>
      <c r="H64" s="140">
        <v>272348.7</v>
      </c>
      <c r="I64" s="138">
        <f t="shared" si="36"/>
        <v>78343.200000000012</v>
      </c>
      <c r="J64" s="141">
        <f t="shared" si="38"/>
        <v>1.4038194793446579</v>
      </c>
    </row>
    <row r="65" spans="1:10" ht="24.95" customHeight="1">
      <c r="A65" s="138">
        <v>15</v>
      </c>
      <c r="B65" s="108" t="s">
        <v>45</v>
      </c>
      <c r="C65" s="140">
        <v>193505.5</v>
      </c>
      <c r="D65" s="140">
        <v>402832.8</v>
      </c>
      <c r="E65" s="138">
        <f t="shared" si="35"/>
        <v>209327.3</v>
      </c>
      <c r="F65" s="141">
        <f t="shared" si="37"/>
        <v>2.081764084224996</v>
      </c>
      <c r="G65" s="140">
        <v>193505.5</v>
      </c>
      <c r="H65" s="140">
        <v>272348.7</v>
      </c>
      <c r="I65" s="138">
        <f t="shared" si="36"/>
        <v>78843.200000000012</v>
      </c>
      <c r="J65" s="141">
        <f t="shared" si="38"/>
        <v>1.4074468167571466</v>
      </c>
    </row>
    <row r="66" spans="1:10" ht="24.95" customHeight="1">
      <c r="A66" s="138">
        <v>16</v>
      </c>
      <c r="B66" s="108" t="s">
        <v>46</v>
      </c>
      <c r="C66" s="140"/>
      <c r="D66" s="140"/>
      <c r="E66" s="138" t="str">
        <f t="shared" si="35"/>
        <v/>
      </c>
      <c r="F66" s="141" t="str">
        <f t="shared" si="37"/>
        <v/>
      </c>
      <c r="G66" s="140"/>
      <c r="H66" s="140"/>
      <c r="I66" s="138" t="str">
        <f t="shared" si="36"/>
        <v/>
      </c>
      <c r="J66" s="141" t="str">
        <f t="shared" si="38"/>
        <v/>
      </c>
    </row>
    <row r="68" spans="1:10">
      <c r="A68" s="170" t="s">
        <v>245</v>
      </c>
      <c r="B68" s="170"/>
      <c r="C68" s="170"/>
      <c r="D68" s="170"/>
      <c r="E68" s="170"/>
      <c r="F68" s="170"/>
      <c r="G68" s="170"/>
      <c r="H68" s="170"/>
      <c r="I68" s="170"/>
      <c r="J68" s="170"/>
    </row>
    <row r="69" spans="1:10">
      <c r="A69" s="169"/>
      <c r="B69" s="169"/>
      <c r="C69" s="169"/>
      <c r="D69" s="169"/>
      <c r="E69" s="169"/>
      <c r="F69" s="169"/>
      <c r="G69" s="169"/>
      <c r="H69" s="169"/>
      <c r="I69" s="169"/>
      <c r="J69" s="169"/>
    </row>
    <row r="70" spans="1:10" ht="50.1" customHeight="1">
      <c r="A70" s="138"/>
      <c r="B70" s="149" t="s">
        <v>47</v>
      </c>
      <c r="C70" s="149" t="str">
        <f>"Факт " &amp;$J$2 &amp; " 2024 г"</f>
        <v>Факт Сентябрь 2024 г</v>
      </c>
      <c r="D70" s="149" t="str">
        <f xml:space="preserve"> "Факт " &amp;$J$2&amp; " 2025 г"</f>
        <v>Факт Сентябрь 2025 г</v>
      </c>
      <c r="E70" s="176" t="s">
        <v>317</v>
      </c>
      <c r="F70" s="177"/>
      <c r="G70" s="149" t="str">
        <f xml:space="preserve"> "Факт Январь -" &amp;$J$2&amp; " 2024 г"</f>
        <v>Факт Январь -Сентябрь 2024 г</v>
      </c>
      <c r="H70" s="149" t="str">
        <f xml:space="preserve"> "Факт Январь -" &amp;$J$2&amp; " 2025 г"</f>
        <v>Факт Январь -Сентябрь 2025 г</v>
      </c>
      <c r="I70" s="176" t="s">
        <v>317</v>
      </c>
      <c r="J70" s="177"/>
    </row>
    <row r="71" spans="1:10" ht="47.25" customHeight="1">
      <c r="A71" s="128"/>
      <c r="B71" s="70"/>
      <c r="C71" s="159"/>
      <c r="D71" s="159"/>
      <c r="E71" s="28" t="s">
        <v>3</v>
      </c>
      <c r="F71" s="12" t="s">
        <v>4</v>
      </c>
      <c r="G71" s="75"/>
      <c r="H71" s="75"/>
      <c r="I71" s="28" t="s">
        <v>3</v>
      </c>
      <c r="J71" s="12" t="s">
        <v>4</v>
      </c>
    </row>
    <row r="72" spans="1:10" ht="15" customHeight="1">
      <c r="A72" s="138" t="s">
        <v>1</v>
      </c>
      <c r="B72" s="12" t="s">
        <v>12</v>
      </c>
      <c r="C72" s="12">
        <v>1</v>
      </c>
      <c r="D72" s="12">
        <v>2</v>
      </c>
      <c r="E72" s="12">
        <v>3</v>
      </c>
      <c r="F72" s="12">
        <v>4</v>
      </c>
      <c r="G72" s="12">
        <v>5</v>
      </c>
      <c r="H72" s="12">
        <v>6</v>
      </c>
      <c r="I72" s="12">
        <v>7</v>
      </c>
      <c r="J72" s="12">
        <v>8</v>
      </c>
    </row>
    <row r="73" spans="1:10" ht="24.95" customHeight="1">
      <c r="A73" s="138">
        <v>1</v>
      </c>
      <c r="B73" s="29" t="s">
        <v>31</v>
      </c>
      <c r="C73" s="140">
        <v>23</v>
      </c>
      <c r="D73" s="163">
        <v>25</v>
      </c>
      <c r="E73" s="138">
        <f t="shared" ref="E73:E88" si="39">IF(AND(C73=0,D73=0),"",IFERROR(IF(OR(D73=0,D73=""),-C73,D73-C73),""))</f>
        <v>2</v>
      </c>
      <c r="F73" s="141">
        <f>IFERROR(D73/C73,"")</f>
        <v>1.0869565217391304</v>
      </c>
      <c r="G73" s="140">
        <v>23</v>
      </c>
      <c r="H73" s="140">
        <v>25</v>
      </c>
      <c r="I73" s="138">
        <f t="shared" ref="I73:I88" si="40">IF(AND(G73=0,H73=0),"",IFERROR(IF(OR(H73=0,H73=""),-G73,H73-G73),""))</f>
        <v>2</v>
      </c>
      <c r="J73" s="141">
        <f>IFERROR(H73/G73,"")</f>
        <v>1.0869565217391304</v>
      </c>
    </row>
    <row r="74" spans="1:10" ht="24.95" customHeight="1">
      <c r="A74" s="138">
        <v>2</v>
      </c>
      <c r="B74" s="108" t="s">
        <v>48</v>
      </c>
      <c r="C74" s="140">
        <v>13</v>
      </c>
      <c r="D74" s="163">
        <v>5</v>
      </c>
      <c r="E74" s="138">
        <f t="shared" si="39"/>
        <v>-8</v>
      </c>
      <c r="F74" s="141">
        <f t="shared" ref="F74:F88" si="41">IFERROR(D74/C74,"")</f>
        <v>0.38461538461538464</v>
      </c>
      <c r="G74" s="140">
        <v>13</v>
      </c>
      <c r="H74" s="140">
        <v>5</v>
      </c>
      <c r="I74" s="138">
        <f t="shared" si="40"/>
        <v>-8</v>
      </c>
      <c r="J74" s="141">
        <f t="shared" ref="J74:J88" si="42">IFERROR(H74/G74,"")</f>
        <v>0.38461538461538464</v>
      </c>
    </row>
    <row r="75" spans="1:10" ht="24.95" customHeight="1">
      <c r="A75" s="138">
        <v>3</v>
      </c>
      <c r="B75" s="108" t="s">
        <v>49</v>
      </c>
      <c r="C75" s="140">
        <v>10</v>
      </c>
      <c r="D75" s="163">
        <v>20</v>
      </c>
      <c r="E75" s="138">
        <f t="shared" si="39"/>
        <v>10</v>
      </c>
      <c r="F75" s="141">
        <f t="shared" si="41"/>
        <v>2</v>
      </c>
      <c r="G75" s="140">
        <v>10</v>
      </c>
      <c r="H75" s="140">
        <v>20</v>
      </c>
      <c r="I75" s="138">
        <f t="shared" si="40"/>
        <v>10</v>
      </c>
      <c r="J75" s="141">
        <f t="shared" si="42"/>
        <v>2</v>
      </c>
    </row>
    <row r="76" spans="1:10" ht="24.95" customHeight="1">
      <c r="A76" s="138">
        <v>4</v>
      </c>
      <c r="B76" s="108" t="s">
        <v>34</v>
      </c>
      <c r="C76" s="140">
        <v>0</v>
      </c>
      <c r="D76" s="163">
        <v>2</v>
      </c>
      <c r="E76" s="138">
        <f t="shared" si="39"/>
        <v>2</v>
      </c>
      <c r="F76" s="141" t="str">
        <f t="shared" si="41"/>
        <v/>
      </c>
      <c r="G76" s="140">
        <v>0</v>
      </c>
      <c r="H76" s="140">
        <v>2</v>
      </c>
      <c r="I76" s="138">
        <f t="shared" si="40"/>
        <v>2</v>
      </c>
      <c r="J76" s="141" t="str">
        <f t="shared" si="42"/>
        <v/>
      </c>
    </row>
    <row r="77" spans="1:10" ht="24.95" customHeight="1">
      <c r="A77" s="138">
        <v>5</v>
      </c>
      <c r="B77" s="108" t="s">
        <v>35</v>
      </c>
      <c r="C77" s="140">
        <v>1</v>
      </c>
      <c r="D77" s="163">
        <v>0</v>
      </c>
      <c r="E77" s="138">
        <f t="shared" si="39"/>
        <v>-1</v>
      </c>
      <c r="F77" s="141">
        <f t="shared" si="41"/>
        <v>0</v>
      </c>
      <c r="G77" s="140">
        <v>1</v>
      </c>
      <c r="H77" s="140">
        <v>0</v>
      </c>
      <c r="I77" s="138">
        <f t="shared" si="40"/>
        <v>-1</v>
      </c>
      <c r="J77" s="141">
        <f t="shared" si="42"/>
        <v>0</v>
      </c>
    </row>
    <row r="78" spans="1:10" ht="24.95" customHeight="1">
      <c r="A78" s="138">
        <v>6</v>
      </c>
      <c r="B78" s="108" t="s">
        <v>36</v>
      </c>
      <c r="C78" s="140"/>
      <c r="D78" s="140"/>
      <c r="E78" s="138" t="str">
        <f t="shared" si="39"/>
        <v/>
      </c>
      <c r="F78" s="141" t="str">
        <f t="shared" si="41"/>
        <v/>
      </c>
      <c r="G78" s="140"/>
      <c r="H78" s="140"/>
      <c r="I78" s="138" t="str">
        <f t="shared" si="40"/>
        <v/>
      </c>
      <c r="J78" s="141" t="str">
        <f t="shared" si="42"/>
        <v/>
      </c>
    </row>
    <row r="79" spans="1:10" ht="24.95" customHeight="1">
      <c r="A79" s="138">
        <v>7</v>
      </c>
      <c r="B79" s="108" t="s">
        <v>37</v>
      </c>
      <c r="C79" s="140">
        <v>0</v>
      </c>
      <c r="D79" s="163">
        <v>1</v>
      </c>
      <c r="E79" s="138">
        <f t="shared" si="39"/>
        <v>1</v>
      </c>
      <c r="F79" s="141" t="str">
        <f t="shared" si="41"/>
        <v/>
      </c>
      <c r="G79" s="140">
        <v>0</v>
      </c>
      <c r="H79" s="140">
        <v>1</v>
      </c>
      <c r="I79" s="138">
        <f t="shared" si="40"/>
        <v>1</v>
      </c>
      <c r="J79" s="141" t="str">
        <f t="shared" si="42"/>
        <v/>
      </c>
    </row>
    <row r="80" spans="1:10" ht="24.95" customHeight="1">
      <c r="A80" s="138">
        <v>8</v>
      </c>
      <c r="B80" s="108" t="s">
        <v>50</v>
      </c>
      <c r="C80" s="140">
        <v>0</v>
      </c>
      <c r="D80" s="163">
        <v>0</v>
      </c>
      <c r="E80" s="138" t="str">
        <f t="shared" si="39"/>
        <v/>
      </c>
      <c r="F80" s="141" t="str">
        <f t="shared" si="41"/>
        <v/>
      </c>
      <c r="G80" s="140">
        <v>0</v>
      </c>
      <c r="H80" s="140">
        <v>0</v>
      </c>
      <c r="I80" s="138" t="str">
        <f t="shared" si="40"/>
        <v/>
      </c>
      <c r="J80" s="141" t="str">
        <f t="shared" si="42"/>
        <v/>
      </c>
    </row>
    <row r="81" spans="1:10" ht="24.95" customHeight="1">
      <c r="A81" s="138">
        <v>9</v>
      </c>
      <c r="B81" s="108" t="s">
        <v>39</v>
      </c>
      <c r="C81" s="140">
        <v>0</v>
      </c>
      <c r="D81" s="163">
        <v>1</v>
      </c>
      <c r="E81" s="138">
        <f t="shared" si="39"/>
        <v>1</v>
      </c>
      <c r="F81" s="141" t="str">
        <f t="shared" si="41"/>
        <v/>
      </c>
      <c r="G81" s="140">
        <v>0</v>
      </c>
      <c r="H81" s="140">
        <v>1</v>
      </c>
      <c r="I81" s="138">
        <f t="shared" si="40"/>
        <v>1</v>
      </c>
      <c r="J81" s="141" t="str">
        <f t="shared" si="42"/>
        <v/>
      </c>
    </row>
    <row r="82" spans="1:10" ht="24.95" customHeight="1">
      <c r="A82" s="138">
        <v>10</v>
      </c>
      <c r="B82" s="108" t="s">
        <v>51</v>
      </c>
      <c r="C82" s="140">
        <v>0</v>
      </c>
      <c r="D82" s="163">
        <v>0</v>
      </c>
      <c r="E82" s="138" t="str">
        <f t="shared" si="39"/>
        <v/>
      </c>
      <c r="F82" s="141" t="str">
        <f t="shared" si="41"/>
        <v/>
      </c>
      <c r="G82" s="140">
        <v>0</v>
      </c>
      <c r="H82" s="140">
        <v>0</v>
      </c>
      <c r="I82" s="138" t="str">
        <f t="shared" si="40"/>
        <v/>
      </c>
      <c r="J82" s="141" t="str">
        <f t="shared" si="42"/>
        <v/>
      </c>
    </row>
    <row r="83" spans="1:10" ht="24.95" customHeight="1">
      <c r="A83" s="138">
        <v>11</v>
      </c>
      <c r="B83" s="108" t="s">
        <v>52</v>
      </c>
      <c r="C83" s="140">
        <v>1</v>
      </c>
      <c r="D83" s="163">
        <v>0</v>
      </c>
      <c r="E83" s="138">
        <f t="shared" si="39"/>
        <v>-1</v>
      </c>
      <c r="F83" s="141">
        <f t="shared" si="41"/>
        <v>0</v>
      </c>
      <c r="G83" s="140">
        <v>1</v>
      </c>
      <c r="H83" s="140">
        <v>0</v>
      </c>
      <c r="I83" s="138">
        <f t="shared" si="40"/>
        <v>-1</v>
      </c>
      <c r="J83" s="141">
        <f t="shared" si="42"/>
        <v>0</v>
      </c>
    </row>
    <row r="84" spans="1:10" ht="24.95" customHeight="1">
      <c r="A84" s="138">
        <v>12</v>
      </c>
      <c r="B84" s="108" t="s">
        <v>53</v>
      </c>
      <c r="C84" s="140"/>
      <c r="D84" s="163">
        <v>0</v>
      </c>
      <c r="E84" s="138" t="str">
        <f t="shared" si="39"/>
        <v/>
      </c>
      <c r="F84" s="141" t="str">
        <f t="shared" si="41"/>
        <v/>
      </c>
      <c r="G84" s="140"/>
      <c r="H84" s="140">
        <v>0</v>
      </c>
      <c r="I84" s="138" t="str">
        <f t="shared" si="40"/>
        <v/>
      </c>
      <c r="J84" s="141" t="str">
        <f t="shared" si="42"/>
        <v/>
      </c>
    </row>
    <row r="85" spans="1:10" ht="24.95" customHeight="1">
      <c r="A85" s="138">
        <v>13</v>
      </c>
      <c r="B85" s="108" t="s">
        <v>43</v>
      </c>
      <c r="C85" s="140"/>
      <c r="D85" s="160"/>
      <c r="E85" s="138" t="str">
        <f t="shared" si="39"/>
        <v/>
      </c>
      <c r="F85" s="141" t="str">
        <f t="shared" si="41"/>
        <v/>
      </c>
      <c r="G85" s="140"/>
      <c r="H85" s="140"/>
      <c r="I85" s="138" t="str">
        <f t="shared" si="40"/>
        <v/>
      </c>
      <c r="J85" s="141" t="str">
        <f t="shared" si="42"/>
        <v/>
      </c>
    </row>
    <row r="86" spans="1:10" ht="24.95" customHeight="1">
      <c r="A86" s="138">
        <v>14</v>
      </c>
      <c r="B86" s="108" t="s">
        <v>44</v>
      </c>
      <c r="C86" s="140">
        <v>114496.6</v>
      </c>
      <c r="D86" s="163">
        <v>123671.1</v>
      </c>
      <c r="E86" s="138">
        <f t="shared" si="39"/>
        <v>9174.5</v>
      </c>
      <c r="F86" s="141">
        <f t="shared" si="41"/>
        <v>1.0801290169315072</v>
      </c>
      <c r="G86" s="140">
        <v>114496.6</v>
      </c>
      <c r="H86" s="140">
        <v>87431.9</v>
      </c>
      <c r="I86" s="138">
        <f t="shared" si="40"/>
        <v>-27064.700000000012</v>
      </c>
      <c r="J86" s="141">
        <f t="shared" si="42"/>
        <v>0.76362005509333897</v>
      </c>
    </row>
    <row r="87" spans="1:10" ht="24.95" customHeight="1">
      <c r="A87" s="138">
        <v>15</v>
      </c>
      <c r="B87" s="108" t="s">
        <v>45</v>
      </c>
      <c r="C87" s="140">
        <v>114496.6</v>
      </c>
      <c r="D87" s="163">
        <v>121671.1</v>
      </c>
      <c r="E87" s="138">
        <f t="shared" si="39"/>
        <v>7174.5</v>
      </c>
      <c r="F87" s="141">
        <f t="shared" si="41"/>
        <v>1.0626612493296743</v>
      </c>
      <c r="G87" s="140">
        <v>114496.6</v>
      </c>
      <c r="H87" s="140">
        <v>85431.9</v>
      </c>
      <c r="I87" s="138">
        <f t="shared" si="40"/>
        <v>-29064.700000000012</v>
      </c>
      <c r="J87" s="141">
        <f t="shared" si="42"/>
        <v>0.74615228749150619</v>
      </c>
    </row>
    <row r="88" spans="1:10" ht="24.95" customHeight="1">
      <c r="A88" s="138">
        <v>16</v>
      </c>
      <c r="B88" s="108" t="s">
        <v>46</v>
      </c>
      <c r="C88" s="140"/>
      <c r="D88" s="160"/>
      <c r="E88" s="138" t="str">
        <f t="shared" si="39"/>
        <v/>
      </c>
      <c r="F88" s="141" t="str">
        <f t="shared" si="41"/>
        <v/>
      </c>
      <c r="G88" s="140"/>
      <c r="H88" s="140"/>
      <c r="I88" s="138" t="str">
        <f t="shared" si="40"/>
        <v/>
      </c>
      <c r="J88" s="141" t="str">
        <f t="shared" si="42"/>
        <v/>
      </c>
    </row>
    <row r="90" spans="1:10">
      <c r="A90" s="170" t="s">
        <v>246</v>
      </c>
      <c r="B90" s="170"/>
      <c r="C90" s="170"/>
      <c r="D90" s="170"/>
      <c r="E90" s="170"/>
      <c r="F90" s="170"/>
      <c r="G90" s="170"/>
      <c r="H90" s="170"/>
      <c r="I90" s="170"/>
      <c r="J90" s="170"/>
    </row>
    <row r="91" spans="1:10">
      <c r="A91" s="169"/>
      <c r="B91" s="169"/>
      <c r="C91" s="169"/>
      <c r="D91" s="169"/>
      <c r="E91" s="169"/>
      <c r="F91" s="169"/>
      <c r="G91" s="169"/>
      <c r="H91" s="169"/>
      <c r="I91" s="169"/>
      <c r="J91" s="169"/>
    </row>
    <row r="92" spans="1:10" ht="50.1" customHeight="1">
      <c r="A92" s="138"/>
      <c r="B92" s="149" t="s">
        <v>47</v>
      </c>
      <c r="C92" s="149" t="str">
        <f>"Факт " &amp;$J$2 &amp; " 2024 г"</f>
        <v>Факт Сентябрь 2024 г</v>
      </c>
      <c r="D92" s="149" t="str">
        <f xml:space="preserve"> "Факт " &amp;$J$2&amp; " 2025 г"</f>
        <v>Факт Сентябрь 2025 г</v>
      </c>
      <c r="E92" s="176" t="s">
        <v>317</v>
      </c>
      <c r="F92" s="177"/>
      <c r="G92" s="149" t="str">
        <f xml:space="preserve"> "Факт Январь -" &amp;$J$2&amp; " 2024 г"</f>
        <v>Факт Январь -Сентябрь 2024 г</v>
      </c>
      <c r="H92" s="149" t="str">
        <f xml:space="preserve"> "Факт Январь -" &amp;$J$2&amp; " 2025 г"</f>
        <v>Факт Январь -Сентябрь 2025 г</v>
      </c>
      <c r="I92" s="176" t="s">
        <v>317</v>
      </c>
      <c r="J92" s="177"/>
    </row>
    <row r="93" spans="1:10" ht="47.25" customHeight="1">
      <c r="A93" s="128"/>
      <c r="B93" s="70"/>
      <c r="C93" s="159"/>
      <c r="D93" s="159"/>
      <c r="E93" s="28" t="s">
        <v>3</v>
      </c>
      <c r="F93" s="12" t="s">
        <v>4</v>
      </c>
      <c r="G93" s="75"/>
      <c r="H93" s="75"/>
      <c r="I93" s="28" t="s">
        <v>3</v>
      </c>
      <c r="J93" s="12" t="s">
        <v>4</v>
      </c>
    </row>
    <row r="94" spans="1:10" ht="15" customHeight="1">
      <c r="A94" s="138" t="s">
        <v>1</v>
      </c>
      <c r="B94" s="12" t="s">
        <v>12</v>
      </c>
      <c r="C94" s="12">
        <v>1</v>
      </c>
      <c r="D94" s="12">
        <v>2</v>
      </c>
      <c r="E94" s="12">
        <v>3</v>
      </c>
      <c r="F94" s="12">
        <v>4</v>
      </c>
      <c r="G94" s="12">
        <v>5</v>
      </c>
      <c r="H94" s="12">
        <v>6</v>
      </c>
      <c r="I94" s="12">
        <v>7</v>
      </c>
      <c r="J94" s="12">
        <v>8</v>
      </c>
    </row>
    <row r="95" spans="1:10" ht="24.95" customHeight="1">
      <c r="A95" s="138">
        <v>1</v>
      </c>
      <c r="B95" s="29" t="s">
        <v>31</v>
      </c>
      <c r="C95" s="140">
        <v>30</v>
      </c>
      <c r="D95" s="163">
        <v>32</v>
      </c>
      <c r="E95" s="138">
        <f t="shared" ref="E95:E110" si="43">IF(AND(C95=0,D95=0),"",IFERROR(IF(OR(D95=0,D95=""),-C95,D95-C95),""))</f>
        <v>2</v>
      </c>
      <c r="F95" s="141">
        <f>IFERROR(D95/C95,"")</f>
        <v>1.0666666666666667</v>
      </c>
      <c r="G95" s="140">
        <v>30</v>
      </c>
      <c r="H95" s="140">
        <v>28</v>
      </c>
      <c r="I95" s="138">
        <f t="shared" ref="I95:I110" si="44">IF(AND(G95=0,H95=0),"",IFERROR(IF(OR(H95=0,H95=""),-G95,H95-G95),""))</f>
        <v>-2</v>
      </c>
      <c r="J95" s="141">
        <f>IFERROR(H95/G95,"")</f>
        <v>0.93333333333333335</v>
      </c>
    </row>
    <row r="96" spans="1:10" ht="24.95" customHeight="1">
      <c r="A96" s="138">
        <v>2</v>
      </c>
      <c r="B96" s="108" t="s">
        <v>48</v>
      </c>
      <c r="C96" s="140">
        <v>12</v>
      </c>
      <c r="D96" s="163">
        <v>12</v>
      </c>
      <c r="E96" s="138">
        <f t="shared" si="43"/>
        <v>0</v>
      </c>
      <c r="F96" s="141">
        <f t="shared" ref="F96:F110" si="45">IFERROR(D96/C96,"")</f>
        <v>1</v>
      </c>
      <c r="G96" s="140">
        <v>12</v>
      </c>
      <c r="H96" s="140">
        <v>12</v>
      </c>
      <c r="I96" s="138">
        <f t="shared" si="44"/>
        <v>0</v>
      </c>
      <c r="J96" s="141">
        <f t="shared" ref="J96:J110" si="46">IFERROR(H96/G96,"")</f>
        <v>1</v>
      </c>
    </row>
    <row r="97" spans="1:10" ht="24.95" customHeight="1">
      <c r="A97" s="138">
        <v>3</v>
      </c>
      <c r="B97" s="108" t="s">
        <v>49</v>
      </c>
      <c r="C97" s="140">
        <v>18</v>
      </c>
      <c r="D97" s="163">
        <v>15</v>
      </c>
      <c r="E97" s="138">
        <f t="shared" si="43"/>
        <v>-3</v>
      </c>
      <c r="F97" s="141">
        <f t="shared" si="45"/>
        <v>0.83333333333333337</v>
      </c>
      <c r="G97" s="140">
        <v>18</v>
      </c>
      <c r="H97" s="140">
        <v>15</v>
      </c>
      <c r="I97" s="138">
        <f t="shared" si="44"/>
        <v>-3</v>
      </c>
      <c r="J97" s="141">
        <f t="shared" si="46"/>
        <v>0.83333333333333337</v>
      </c>
    </row>
    <row r="98" spans="1:10" ht="24.95" customHeight="1">
      <c r="A98" s="138">
        <v>4</v>
      </c>
      <c r="B98" s="108" t="s">
        <v>34</v>
      </c>
      <c r="C98" s="140">
        <v>0</v>
      </c>
      <c r="D98" s="163">
        <v>4</v>
      </c>
      <c r="E98" s="138">
        <f t="shared" si="43"/>
        <v>4</v>
      </c>
      <c r="F98" s="141" t="str">
        <f t="shared" si="45"/>
        <v/>
      </c>
      <c r="G98" s="140">
        <v>0</v>
      </c>
      <c r="H98" s="140">
        <v>4</v>
      </c>
      <c r="I98" s="138">
        <f t="shared" si="44"/>
        <v>4</v>
      </c>
      <c r="J98" s="141" t="str">
        <f t="shared" si="46"/>
        <v/>
      </c>
    </row>
    <row r="99" spans="1:10" ht="24.95" customHeight="1">
      <c r="A99" s="138">
        <v>5</v>
      </c>
      <c r="B99" s="108" t="s">
        <v>35</v>
      </c>
      <c r="C99" s="140">
        <v>9</v>
      </c>
      <c r="D99" s="163">
        <v>1</v>
      </c>
      <c r="E99" s="138">
        <f t="shared" si="43"/>
        <v>-8</v>
      </c>
      <c r="F99" s="141">
        <f t="shared" si="45"/>
        <v>0.1111111111111111</v>
      </c>
      <c r="G99" s="140">
        <v>9</v>
      </c>
      <c r="H99" s="140">
        <v>1</v>
      </c>
      <c r="I99" s="138">
        <f t="shared" si="44"/>
        <v>-8</v>
      </c>
      <c r="J99" s="141">
        <f t="shared" si="46"/>
        <v>0.1111111111111111</v>
      </c>
    </row>
    <row r="100" spans="1:10" ht="24.95" customHeight="1">
      <c r="A100" s="138">
        <v>6</v>
      </c>
      <c r="B100" s="108" t="s">
        <v>36</v>
      </c>
      <c r="C100" s="140"/>
      <c r="D100" s="140"/>
      <c r="E100" s="138" t="str">
        <f t="shared" si="43"/>
        <v/>
      </c>
      <c r="F100" s="141" t="str">
        <f t="shared" si="45"/>
        <v/>
      </c>
      <c r="G100" s="140"/>
      <c r="H100" s="140"/>
      <c r="I100" s="138" t="str">
        <f t="shared" si="44"/>
        <v/>
      </c>
      <c r="J100" s="141" t="str">
        <f t="shared" si="46"/>
        <v/>
      </c>
    </row>
    <row r="101" spans="1:10" ht="24.95" customHeight="1">
      <c r="A101" s="138">
        <v>7</v>
      </c>
      <c r="B101" s="108" t="s">
        <v>37</v>
      </c>
      <c r="C101" s="140">
        <v>4</v>
      </c>
      <c r="D101" s="163">
        <v>4</v>
      </c>
      <c r="E101" s="138">
        <f t="shared" si="43"/>
        <v>0</v>
      </c>
      <c r="F101" s="141">
        <f t="shared" si="45"/>
        <v>1</v>
      </c>
      <c r="G101" s="140">
        <v>4</v>
      </c>
      <c r="H101" s="140">
        <v>4</v>
      </c>
      <c r="I101" s="138">
        <f t="shared" si="44"/>
        <v>0</v>
      </c>
      <c r="J101" s="141">
        <f t="shared" si="46"/>
        <v>1</v>
      </c>
    </row>
    <row r="102" spans="1:10" ht="24.95" customHeight="1">
      <c r="A102" s="138">
        <v>8</v>
      </c>
      <c r="B102" s="108" t="s">
        <v>50</v>
      </c>
      <c r="C102" s="140">
        <v>2</v>
      </c>
      <c r="D102" s="163">
        <v>0</v>
      </c>
      <c r="E102" s="138">
        <f t="shared" si="43"/>
        <v>-2</v>
      </c>
      <c r="F102" s="141">
        <f t="shared" si="45"/>
        <v>0</v>
      </c>
      <c r="G102" s="140">
        <v>2</v>
      </c>
      <c r="H102" s="140">
        <v>0</v>
      </c>
      <c r="I102" s="138">
        <f t="shared" si="44"/>
        <v>-2</v>
      </c>
      <c r="J102" s="141">
        <f t="shared" si="46"/>
        <v>0</v>
      </c>
    </row>
    <row r="103" spans="1:10" ht="24.95" customHeight="1">
      <c r="A103" s="138">
        <v>9</v>
      </c>
      <c r="B103" s="108" t="s">
        <v>39</v>
      </c>
      <c r="C103" s="140">
        <v>0</v>
      </c>
      <c r="D103" s="163">
        <v>0</v>
      </c>
      <c r="E103" s="138" t="str">
        <f t="shared" si="43"/>
        <v/>
      </c>
      <c r="F103" s="141" t="str">
        <f t="shared" si="45"/>
        <v/>
      </c>
      <c r="G103" s="140">
        <v>0</v>
      </c>
      <c r="H103" s="140">
        <v>0</v>
      </c>
      <c r="I103" s="138" t="str">
        <f t="shared" si="44"/>
        <v/>
      </c>
      <c r="J103" s="141" t="str">
        <f t="shared" si="46"/>
        <v/>
      </c>
    </row>
    <row r="104" spans="1:10" ht="24.95" customHeight="1">
      <c r="A104" s="138">
        <v>10</v>
      </c>
      <c r="B104" s="108" t="s">
        <v>51</v>
      </c>
      <c r="C104" s="140">
        <v>2</v>
      </c>
      <c r="D104" s="163">
        <v>0</v>
      </c>
      <c r="E104" s="138">
        <f t="shared" si="43"/>
        <v>-2</v>
      </c>
      <c r="F104" s="141">
        <f t="shared" si="45"/>
        <v>0</v>
      </c>
      <c r="G104" s="140">
        <v>2</v>
      </c>
      <c r="H104" s="140">
        <v>0</v>
      </c>
      <c r="I104" s="138">
        <f t="shared" si="44"/>
        <v>-2</v>
      </c>
      <c r="J104" s="141">
        <f t="shared" si="46"/>
        <v>0</v>
      </c>
    </row>
    <row r="105" spans="1:10" ht="24.95" customHeight="1">
      <c r="A105" s="138">
        <v>11</v>
      </c>
      <c r="B105" s="108" t="s">
        <v>52</v>
      </c>
      <c r="C105" s="140">
        <v>0</v>
      </c>
      <c r="D105" s="163">
        <v>0</v>
      </c>
      <c r="E105" s="138" t="str">
        <f t="shared" si="43"/>
        <v/>
      </c>
      <c r="F105" s="141" t="str">
        <f t="shared" si="45"/>
        <v/>
      </c>
      <c r="G105" s="140">
        <v>0</v>
      </c>
      <c r="H105" s="140">
        <v>0</v>
      </c>
      <c r="I105" s="138" t="str">
        <f t="shared" si="44"/>
        <v/>
      </c>
      <c r="J105" s="141" t="str">
        <f t="shared" si="46"/>
        <v/>
      </c>
    </row>
    <row r="106" spans="1:10" ht="24.95" customHeight="1">
      <c r="A106" s="138">
        <v>12</v>
      </c>
      <c r="B106" s="108" t="s">
        <v>53</v>
      </c>
      <c r="C106" s="140">
        <v>1</v>
      </c>
      <c r="D106" s="163">
        <v>1</v>
      </c>
      <c r="E106" s="138">
        <f t="shared" si="43"/>
        <v>0</v>
      </c>
      <c r="F106" s="141">
        <f t="shared" si="45"/>
        <v>1</v>
      </c>
      <c r="G106" s="140">
        <v>1</v>
      </c>
      <c r="H106" s="140">
        <v>1</v>
      </c>
      <c r="I106" s="138">
        <f t="shared" si="44"/>
        <v>0</v>
      </c>
      <c r="J106" s="141">
        <f t="shared" si="46"/>
        <v>1</v>
      </c>
    </row>
    <row r="107" spans="1:10" ht="24.95" customHeight="1">
      <c r="A107" s="138">
        <v>13</v>
      </c>
      <c r="B107" s="108" t="s">
        <v>43</v>
      </c>
      <c r="C107" s="140"/>
      <c r="D107" s="160"/>
      <c r="E107" s="138" t="str">
        <f t="shared" si="43"/>
        <v/>
      </c>
      <c r="F107" s="141" t="str">
        <f t="shared" si="45"/>
        <v/>
      </c>
      <c r="G107" s="140"/>
      <c r="H107" s="140"/>
      <c r="I107" s="138" t="str">
        <f t="shared" si="44"/>
        <v/>
      </c>
      <c r="J107" s="141" t="str">
        <f t="shared" si="46"/>
        <v/>
      </c>
    </row>
    <row r="108" spans="1:10" ht="24.95" customHeight="1">
      <c r="A108" s="138">
        <v>14</v>
      </c>
      <c r="B108" s="108" t="s">
        <v>44</v>
      </c>
      <c r="C108" s="140">
        <v>199541.1</v>
      </c>
      <c r="D108" s="163">
        <v>184248.3</v>
      </c>
      <c r="E108" s="138">
        <f t="shared" si="43"/>
        <v>-15292.800000000017</v>
      </c>
      <c r="F108" s="141">
        <f t="shared" si="45"/>
        <v>0.9233601498638625</v>
      </c>
      <c r="G108" s="140">
        <v>199541.1</v>
      </c>
      <c r="H108" s="140">
        <v>131052.6</v>
      </c>
      <c r="I108" s="138">
        <f t="shared" si="44"/>
        <v>-68488.5</v>
      </c>
      <c r="J108" s="141">
        <f t="shared" si="46"/>
        <v>0.65676995867016874</v>
      </c>
    </row>
    <row r="109" spans="1:10" ht="24.95" customHeight="1">
      <c r="A109" s="138">
        <v>15</v>
      </c>
      <c r="B109" s="108" t="s">
        <v>45</v>
      </c>
      <c r="C109" s="140">
        <v>197013.6</v>
      </c>
      <c r="D109" s="163">
        <v>160748.29999999999</v>
      </c>
      <c r="E109" s="138">
        <f t="shared" si="43"/>
        <v>-36265.300000000017</v>
      </c>
      <c r="F109" s="141">
        <f t="shared" si="45"/>
        <v>0.81592489046441452</v>
      </c>
      <c r="G109" s="140">
        <v>197013.6</v>
      </c>
      <c r="H109" s="140">
        <v>117580.6</v>
      </c>
      <c r="I109" s="138">
        <f t="shared" si="44"/>
        <v>-79433</v>
      </c>
      <c r="J109" s="141">
        <f t="shared" si="46"/>
        <v>0.59681463614694619</v>
      </c>
    </row>
    <row r="110" spans="1:10" ht="24.95" customHeight="1">
      <c r="A110" s="138">
        <v>16</v>
      </c>
      <c r="B110" s="108" t="s">
        <v>46</v>
      </c>
      <c r="C110" s="140"/>
      <c r="D110" s="160"/>
      <c r="E110" s="138" t="str">
        <f t="shared" si="43"/>
        <v/>
      </c>
      <c r="F110" s="141" t="str">
        <f t="shared" si="45"/>
        <v/>
      </c>
      <c r="G110" s="140"/>
      <c r="H110" s="140"/>
      <c r="I110" s="138" t="str">
        <f t="shared" si="44"/>
        <v/>
      </c>
      <c r="J110" s="141" t="str">
        <f t="shared" si="46"/>
        <v/>
      </c>
    </row>
    <row r="112" spans="1:10">
      <c r="A112" s="170" t="s">
        <v>247</v>
      </c>
      <c r="B112" s="170"/>
      <c r="C112" s="170"/>
      <c r="D112" s="170"/>
      <c r="E112" s="170"/>
      <c r="F112" s="170"/>
      <c r="G112" s="170"/>
      <c r="H112" s="170"/>
      <c r="I112" s="170"/>
      <c r="J112" s="170"/>
    </row>
    <row r="113" spans="1:10">
      <c r="A113" s="169"/>
      <c r="B113" s="169"/>
      <c r="C113" s="169"/>
      <c r="D113" s="169"/>
      <c r="E113" s="169"/>
      <c r="F113" s="169"/>
      <c r="G113" s="169"/>
      <c r="H113" s="169"/>
      <c r="I113" s="169"/>
      <c r="J113" s="169"/>
    </row>
    <row r="114" spans="1:10" ht="50.1" customHeight="1">
      <c r="A114" s="18"/>
      <c r="B114" s="59" t="s">
        <v>47</v>
      </c>
      <c r="C114" s="144" t="str">
        <f>"Факт " &amp;$J$2 &amp; " 2024 г"</f>
        <v>Факт Сентябрь 2024 г</v>
      </c>
      <c r="D114" s="144" t="str">
        <f xml:space="preserve"> "Факт " &amp;$J$2&amp; " 2025 г"</f>
        <v>Факт Сентябрь 2025 г</v>
      </c>
      <c r="E114" s="176" t="s">
        <v>317</v>
      </c>
      <c r="F114" s="177"/>
      <c r="G114" s="144" t="str">
        <f xml:space="preserve"> "Факт Январь -" &amp;$J$2&amp; " 2024 г"</f>
        <v>Факт Январь -Сентябрь 2024 г</v>
      </c>
      <c r="H114" s="144" t="str">
        <f xml:space="preserve"> "Факт Январь -" &amp;$J$2&amp; " 2025 г"</f>
        <v>Факт Январь -Сентябрь 2025 г</v>
      </c>
      <c r="I114" s="176" t="s">
        <v>317</v>
      </c>
      <c r="J114" s="177"/>
    </row>
    <row r="115" spans="1:10" ht="47.25" customHeight="1">
      <c r="A115" s="76"/>
      <c r="B115" s="56"/>
      <c r="C115" s="71"/>
      <c r="D115" s="71"/>
      <c r="E115" s="28" t="s">
        <v>3</v>
      </c>
      <c r="F115" s="12" t="s">
        <v>4</v>
      </c>
      <c r="G115" s="20"/>
      <c r="H115" s="20"/>
      <c r="I115" s="28" t="s">
        <v>3</v>
      </c>
      <c r="J115" s="12" t="s">
        <v>4</v>
      </c>
    </row>
    <row r="116" spans="1:10" ht="15" customHeight="1">
      <c r="A116" s="18" t="s">
        <v>1</v>
      </c>
      <c r="B116" s="12" t="s">
        <v>12</v>
      </c>
      <c r="C116" s="12">
        <v>1</v>
      </c>
      <c r="D116" s="12">
        <v>2</v>
      </c>
      <c r="E116" s="12">
        <v>3</v>
      </c>
      <c r="F116" s="12">
        <v>4</v>
      </c>
      <c r="G116" s="12">
        <v>5</v>
      </c>
      <c r="H116" s="12">
        <v>6</v>
      </c>
      <c r="I116" s="12">
        <v>7</v>
      </c>
      <c r="J116" s="12">
        <v>8</v>
      </c>
    </row>
    <row r="117" spans="1:10" ht="24.95" customHeight="1">
      <c r="A117" s="18">
        <v>1</v>
      </c>
      <c r="B117" s="29" t="s">
        <v>31</v>
      </c>
      <c r="C117" s="140">
        <v>5</v>
      </c>
      <c r="D117" s="163">
        <v>14</v>
      </c>
      <c r="E117" s="19">
        <f t="shared" ref="E117:E132" si="47">IF(AND(C117=0,D117=0),"",IFERROR(IF(OR(D117=0,D117=""),-C117,D117-C117),""))</f>
        <v>9</v>
      </c>
      <c r="F117" s="73">
        <f>IFERROR(D117/C117,"")</f>
        <v>2.8</v>
      </c>
      <c r="G117" s="140">
        <v>5</v>
      </c>
      <c r="H117" s="140">
        <v>12</v>
      </c>
      <c r="I117" s="138">
        <f t="shared" ref="I117:I132" si="48">IF(AND(G117=0,H117=0),"",IFERROR(IF(OR(H117=0,H117=""),-G117,H117-G117),""))</f>
        <v>7</v>
      </c>
      <c r="J117" s="141">
        <f>IFERROR(H117/G117,"")</f>
        <v>2.4</v>
      </c>
    </row>
    <row r="118" spans="1:10" ht="24.95" customHeight="1">
      <c r="A118" s="18">
        <v>2</v>
      </c>
      <c r="B118" s="15" t="s">
        <v>48</v>
      </c>
      <c r="C118" s="140">
        <v>3</v>
      </c>
      <c r="D118" s="163">
        <v>6</v>
      </c>
      <c r="E118" s="19">
        <f t="shared" si="47"/>
        <v>3</v>
      </c>
      <c r="F118" s="73">
        <f t="shared" ref="F118:F132" si="49">IFERROR(D118/C118,"")</f>
        <v>2</v>
      </c>
      <c r="G118" s="140">
        <v>3</v>
      </c>
      <c r="H118" s="140">
        <v>6</v>
      </c>
      <c r="I118" s="138">
        <f t="shared" si="48"/>
        <v>3</v>
      </c>
      <c r="J118" s="141">
        <f t="shared" ref="J118:J132" si="50">IFERROR(H118/G118,"")</f>
        <v>2</v>
      </c>
    </row>
    <row r="119" spans="1:10" ht="24.95" customHeight="1">
      <c r="A119" s="18">
        <v>3</v>
      </c>
      <c r="B119" s="15" t="s">
        <v>49</v>
      </c>
      <c r="C119" s="140">
        <v>3</v>
      </c>
      <c r="D119" s="163">
        <v>6</v>
      </c>
      <c r="E119" s="19">
        <f t="shared" si="47"/>
        <v>3</v>
      </c>
      <c r="F119" s="73">
        <f t="shared" si="49"/>
        <v>2</v>
      </c>
      <c r="G119" s="140">
        <v>3</v>
      </c>
      <c r="H119" s="140">
        <v>6</v>
      </c>
      <c r="I119" s="138">
        <f t="shared" si="48"/>
        <v>3</v>
      </c>
      <c r="J119" s="141">
        <f t="shared" si="50"/>
        <v>2</v>
      </c>
    </row>
    <row r="120" spans="1:10" ht="24.95" customHeight="1">
      <c r="A120" s="18">
        <v>4</v>
      </c>
      <c r="B120" s="15" t="s">
        <v>34</v>
      </c>
      <c r="C120" s="140">
        <v>0</v>
      </c>
      <c r="D120" s="163">
        <v>2</v>
      </c>
      <c r="E120" s="19">
        <f t="shared" si="47"/>
        <v>2</v>
      </c>
      <c r="F120" s="73" t="str">
        <f t="shared" si="49"/>
        <v/>
      </c>
      <c r="G120" s="140">
        <v>0</v>
      </c>
      <c r="H120" s="140">
        <v>2</v>
      </c>
      <c r="I120" s="138">
        <f t="shared" si="48"/>
        <v>2</v>
      </c>
      <c r="J120" s="141" t="str">
        <f t="shared" si="50"/>
        <v/>
      </c>
    </row>
    <row r="121" spans="1:10" ht="24.95" customHeight="1">
      <c r="A121" s="18">
        <v>5</v>
      </c>
      <c r="B121" s="15" t="s">
        <v>35</v>
      </c>
      <c r="C121" s="140">
        <v>1</v>
      </c>
      <c r="D121" s="163">
        <v>0</v>
      </c>
      <c r="E121" s="19">
        <f t="shared" si="47"/>
        <v>-1</v>
      </c>
      <c r="F121" s="73">
        <f t="shared" si="49"/>
        <v>0</v>
      </c>
      <c r="G121" s="140">
        <v>1</v>
      </c>
      <c r="H121" s="140">
        <v>0</v>
      </c>
      <c r="I121" s="138">
        <f t="shared" si="48"/>
        <v>-1</v>
      </c>
      <c r="J121" s="141">
        <f t="shared" si="50"/>
        <v>0</v>
      </c>
    </row>
    <row r="122" spans="1:10" ht="24.95" customHeight="1">
      <c r="A122" s="18">
        <v>6</v>
      </c>
      <c r="B122" s="15" t="s">
        <v>36</v>
      </c>
      <c r="C122" s="140"/>
      <c r="D122" s="140"/>
      <c r="E122" s="19" t="str">
        <f t="shared" si="47"/>
        <v/>
      </c>
      <c r="F122" s="73" t="str">
        <f t="shared" si="49"/>
        <v/>
      </c>
      <c r="G122" s="140"/>
      <c r="H122" s="140"/>
      <c r="I122" s="138" t="str">
        <f t="shared" si="48"/>
        <v/>
      </c>
      <c r="J122" s="141" t="str">
        <f t="shared" si="50"/>
        <v/>
      </c>
    </row>
    <row r="123" spans="1:10" ht="24.95" customHeight="1">
      <c r="A123" s="18">
        <v>7</v>
      </c>
      <c r="B123" s="15" t="s">
        <v>37</v>
      </c>
      <c r="C123" s="140">
        <v>0</v>
      </c>
      <c r="D123" s="163">
        <v>2</v>
      </c>
      <c r="E123" s="19">
        <f t="shared" si="47"/>
        <v>2</v>
      </c>
      <c r="F123" s="73" t="str">
        <f t="shared" si="49"/>
        <v/>
      </c>
      <c r="G123" s="140">
        <v>0</v>
      </c>
      <c r="H123" s="140">
        <v>2</v>
      </c>
      <c r="I123" s="138">
        <f t="shared" si="48"/>
        <v>2</v>
      </c>
      <c r="J123" s="141" t="str">
        <f t="shared" si="50"/>
        <v/>
      </c>
    </row>
    <row r="124" spans="1:10" ht="24.95" customHeight="1">
      <c r="A124" s="18">
        <v>8</v>
      </c>
      <c r="B124" s="15" t="s">
        <v>50</v>
      </c>
      <c r="C124" s="140">
        <v>1</v>
      </c>
      <c r="D124" s="163">
        <v>0</v>
      </c>
      <c r="E124" s="19">
        <f t="shared" si="47"/>
        <v>-1</v>
      </c>
      <c r="F124" s="73">
        <f t="shared" si="49"/>
        <v>0</v>
      </c>
      <c r="G124" s="140">
        <v>1</v>
      </c>
      <c r="H124" s="140">
        <v>0</v>
      </c>
      <c r="I124" s="138">
        <f t="shared" si="48"/>
        <v>-1</v>
      </c>
      <c r="J124" s="141">
        <f t="shared" si="50"/>
        <v>0</v>
      </c>
    </row>
    <row r="125" spans="1:10" ht="24.95" customHeight="1">
      <c r="A125" s="18">
        <v>9</v>
      </c>
      <c r="B125" s="15" t="s">
        <v>39</v>
      </c>
      <c r="C125" s="140">
        <v>0</v>
      </c>
      <c r="D125" s="163">
        <v>0</v>
      </c>
      <c r="E125" s="19" t="str">
        <f t="shared" si="47"/>
        <v/>
      </c>
      <c r="F125" s="73" t="str">
        <f t="shared" si="49"/>
        <v/>
      </c>
      <c r="G125" s="140">
        <v>0</v>
      </c>
      <c r="H125" s="140">
        <v>0</v>
      </c>
      <c r="I125" s="138" t="str">
        <f t="shared" si="48"/>
        <v/>
      </c>
      <c r="J125" s="141" t="str">
        <f t="shared" si="50"/>
        <v/>
      </c>
    </row>
    <row r="126" spans="1:10" ht="24.95" customHeight="1">
      <c r="A126" s="18">
        <v>10</v>
      </c>
      <c r="B126" s="15" t="s">
        <v>51</v>
      </c>
      <c r="C126" s="140">
        <v>0</v>
      </c>
      <c r="D126" s="163">
        <v>0</v>
      </c>
      <c r="E126" s="19" t="str">
        <f t="shared" si="47"/>
        <v/>
      </c>
      <c r="F126" s="73" t="str">
        <f t="shared" si="49"/>
        <v/>
      </c>
      <c r="G126" s="140">
        <v>0</v>
      </c>
      <c r="H126" s="140">
        <v>0</v>
      </c>
      <c r="I126" s="138" t="str">
        <f t="shared" si="48"/>
        <v/>
      </c>
      <c r="J126" s="141" t="str">
        <f t="shared" si="50"/>
        <v/>
      </c>
    </row>
    <row r="127" spans="1:10" ht="24.95" customHeight="1">
      <c r="A127" s="18">
        <v>11</v>
      </c>
      <c r="B127" s="15" t="s">
        <v>52</v>
      </c>
      <c r="C127" s="140">
        <v>0</v>
      </c>
      <c r="D127" s="163">
        <v>0</v>
      </c>
      <c r="E127" s="19" t="str">
        <f t="shared" si="47"/>
        <v/>
      </c>
      <c r="F127" s="73" t="str">
        <f t="shared" si="49"/>
        <v/>
      </c>
      <c r="G127" s="140">
        <v>0</v>
      </c>
      <c r="H127" s="140">
        <v>0</v>
      </c>
      <c r="I127" s="138" t="str">
        <f t="shared" si="48"/>
        <v/>
      </c>
      <c r="J127" s="141" t="str">
        <f t="shared" si="50"/>
        <v/>
      </c>
    </row>
    <row r="128" spans="1:10" ht="24.95" customHeight="1">
      <c r="A128" s="18">
        <v>12</v>
      </c>
      <c r="B128" s="15" t="s">
        <v>53</v>
      </c>
      <c r="C128" s="140">
        <v>0</v>
      </c>
      <c r="D128" s="163">
        <v>0</v>
      </c>
      <c r="E128" s="19" t="str">
        <f t="shared" si="47"/>
        <v/>
      </c>
      <c r="F128" s="73" t="str">
        <f t="shared" si="49"/>
        <v/>
      </c>
      <c r="G128" s="140">
        <v>0</v>
      </c>
      <c r="H128" s="140">
        <v>0</v>
      </c>
      <c r="I128" s="138" t="str">
        <f t="shared" si="48"/>
        <v/>
      </c>
      <c r="J128" s="141" t="str">
        <f t="shared" si="50"/>
        <v/>
      </c>
    </row>
    <row r="129" spans="1:10" ht="24.95" customHeight="1">
      <c r="A129" s="18">
        <v>13</v>
      </c>
      <c r="B129" s="15" t="s">
        <v>43</v>
      </c>
      <c r="C129" s="140"/>
      <c r="D129" s="160"/>
      <c r="E129" s="19" t="str">
        <f t="shared" si="47"/>
        <v/>
      </c>
      <c r="F129" s="73" t="str">
        <f t="shared" si="49"/>
        <v/>
      </c>
      <c r="G129" s="140"/>
      <c r="H129" s="140"/>
      <c r="I129" s="138" t="str">
        <f t="shared" si="48"/>
        <v/>
      </c>
      <c r="J129" s="141" t="str">
        <f t="shared" si="50"/>
        <v/>
      </c>
    </row>
    <row r="130" spans="1:10" ht="24.95" customHeight="1">
      <c r="A130" s="18">
        <v>14</v>
      </c>
      <c r="B130" s="15" t="s">
        <v>44</v>
      </c>
      <c r="C130" s="140">
        <v>45901.9</v>
      </c>
      <c r="D130" s="163">
        <v>148939.70000000001</v>
      </c>
      <c r="E130" s="19">
        <f t="shared" si="47"/>
        <v>103037.80000000002</v>
      </c>
      <c r="F130" s="73">
        <f t="shared" si="49"/>
        <v>3.2447393245159786</v>
      </c>
      <c r="G130" s="140">
        <v>45901.9</v>
      </c>
      <c r="H130" s="140">
        <v>100891.7</v>
      </c>
      <c r="I130" s="138">
        <f t="shared" si="48"/>
        <v>54989.799999999996</v>
      </c>
      <c r="J130" s="141">
        <f t="shared" si="50"/>
        <v>2.1979852685836532</v>
      </c>
    </row>
    <row r="131" spans="1:10" ht="24.95" customHeight="1">
      <c r="A131" s="18">
        <v>15</v>
      </c>
      <c r="B131" s="15" t="s">
        <v>45</v>
      </c>
      <c r="C131" s="140">
        <v>45901.9</v>
      </c>
      <c r="D131" s="163">
        <v>148939.70000000001</v>
      </c>
      <c r="E131" s="19">
        <f t="shared" si="47"/>
        <v>103037.80000000002</v>
      </c>
      <c r="F131" s="73">
        <f t="shared" si="49"/>
        <v>3.2447393245159786</v>
      </c>
      <c r="G131" s="140">
        <v>45901.9</v>
      </c>
      <c r="H131" s="140">
        <v>94691.7</v>
      </c>
      <c r="I131" s="138">
        <f t="shared" si="48"/>
        <v>48789.799999999996</v>
      </c>
      <c r="J131" s="141">
        <f t="shared" si="50"/>
        <v>2.0629146070206241</v>
      </c>
    </row>
    <row r="132" spans="1:10" ht="24.95" customHeight="1">
      <c r="A132" s="18">
        <v>16</v>
      </c>
      <c r="B132" s="15" t="s">
        <v>46</v>
      </c>
      <c r="C132" s="140"/>
      <c r="D132" s="160"/>
      <c r="E132" s="19" t="str">
        <f t="shared" si="47"/>
        <v/>
      </c>
      <c r="F132" s="73" t="str">
        <f t="shared" si="49"/>
        <v/>
      </c>
      <c r="G132" s="140"/>
      <c r="H132" s="140"/>
      <c r="I132" s="19" t="str">
        <f t="shared" si="48"/>
        <v/>
      </c>
      <c r="J132" s="73" t="str">
        <f t="shared" si="50"/>
        <v/>
      </c>
    </row>
    <row r="134" spans="1:10">
      <c r="A134" s="170" t="s">
        <v>248</v>
      </c>
      <c r="B134" s="170"/>
      <c r="C134" s="170"/>
      <c r="D134" s="170"/>
      <c r="E134" s="170"/>
      <c r="F134" s="170"/>
      <c r="G134" s="170"/>
      <c r="H134" s="170"/>
      <c r="I134" s="170"/>
      <c r="J134" s="170"/>
    </row>
    <row r="135" spans="1:10">
      <c r="A135" s="169"/>
      <c r="B135" s="169"/>
      <c r="C135" s="169"/>
      <c r="D135" s="169"/>
      <c r="E135" s="169"/>
      <c r="F135" s="169"/>
      <c r="G135" s="169"/>
      <c r="H135" s="169"/>
      <c r="I135" s="169"/>
      <c r="J135" s="169"/>
    </row>
    <row r="136" spans="1:10" ht="50.1" customHeight="1">
      <c r="A136" s="18"/>
      <c r="B136" s="59" t="s">
        <v>47</v>
      </c>
      <c r="C136" s="144" t="str">
        <f>"Факт " &amp;$J$2 &amp; " 2024 г"</f>
        <v>Факт Сентябрь 2024 г</v>
      </c>
      <c r="D136" s="144" t="str">
        <f xml:space="preserve"> "Факт " &amp;$J$2&amp; " 2025 г"</f>
        <v>Факт Сентябрь 2025 г</v>
      </c>
      <c r="E136" s="176" t="s">
        <v>317</v>
      </c>
      <c r="F136" s="177"/>
      <c r="G136" s="144" t="str">
        <f xml:space="preserve"> "Факт Январь -" &amp;$J$2&amp; " 2024 г"</f>
        <v>Факт Январь -Сентябрь 2024 г</v>
      </c>
      <c r="H136" s="144" t="str">
        <f xml:space="preserve"> "Факт Январь -" &amp;$J$2&amp; " 2025 г"</f>
        <v>Факт Январь -Сентябрь 2025 г</v>
      </c>
      <c r="I136" s="176" t="s">
        <v>317</v>
      </c>
      <c r="J136" s="177"/>
    </row>
    <row r="137" spans="1:10" ht="47.25" customHeight="1">
      <c r="A137" s="76"/>
      <c r="B137" s="56"/>
      <c r="C137" s="71"/>
      <c r="D137" s="71"/>
      <c r="E137" s="28" t="s">
        <v>3</v>
      </c>
      <c r="F137" s="12" t="s">
        <v>4</v>
      </c>
      <c r="G137" s="20"/>
      <c r="H137" s="20"/>
      <c r="I137" s="28" t="s">
        <v>3</v>
      </c>
      <c r="J137" s="12" t="s">
        <v>4</v>
      </c>
    </row>
    <row r="138" spans="1:10" ht="15" customHeight="1">
      <c r="A138" s="18" t="s">
        <v>1</v>
      </c>
      <c r="B138" s="12" t="s">
        <v>12</v>
      </c>
      <c r="C138" s="12">
        <v>1</v>
      </c>
      <c r="D138" s="12">
        <v>2</v>
      </c>
      <c r="E138" s="12">
        <v>3</v>
      </c>
      <c r="F138" s="12">
        <v>4</v>
      </c>
      <c r="G138" s="12">
        <v>5</v>
      </c>
      <c r="H138" s="12">
        <v>6</v>
      </c>
      <c r="I138" s="12">
        <v>7</v>
      </c>
      <c r="J138" s="12">
        <v>8</v>
      </c>
    </row>
    <row r="139" spans="1:10" ht="24.95" customHeight="1">
      <c r="A139" s="18">
        <v>1</v>
      </c>
      <c r="B139" s="29" t="s">
        <v>31</v>
      </c>
      <c r="C139" s="140">
        <v>17</v>
      </c>
      <c r="D139" s="163">
        <v>32</v>
      </c>
      <c r="E139" s="138">
        <f t="shared" ref="E139:E154" si="51">IF(AND(C139=0,D139=0),"",IFERROR(IF(OR(D139=0,D139=""),-C139,D139-C139),""))</f>
        <v>15</v>
      </c>
      <c r="F139" s="141">
        <f>IFERROR(D139/C139,"")</f>
        <v>1.8823529411764706</v>
      </c>
      <c r="G139" s="140">
        <v>17</v>
      </c>
      <c r="H139" s="140">
        <v>24</v>
      </c>
      <c r="I139" s="138">
        <f t="shared" ref="I139:I154" si="52">IF(AND(G139=0,H139=0),"",IFERROR(IF(OR(H139=0,H139=""),-G139,H139-G139),""))</f>
        <v>7</v>
      </c>
      <c r="J139" s="141">
        <f>IFERROR(H139/G139,"")</f>
        <v>1.411764705882353</v>
      </c>
    </row>
    <row r="140" spans="1:10" ht="24.95" customHeight="1">
      <c r="A140" s="18">
        <v>2</v>
      </c>
      <c r="B140" s="15" t="s">
        <v>48</v>
      </c>
      <c r="C140" s="140">
        <v>12</v>
      </c>
      <c r="D140" s="163">
        <v>6</v>
      </c>
      <c r="E140" s="138">
        <f t="shared" si="51"/>
        <v>-6</v>
      </c>
      <c r="F140" s="141">
        <f t="shared" ref="F140:F154" si="53">IFERROR(D140/C140,"")</f>
        <v>0.5</v>
      </c>
      <c r="G140" s="140">
        <v>12</v>
      </c>
      <c r="H140" s="140">
        <v>6</v>
      </c>
      <c r="I140" s="138">
        <f t="shared" si="52"/>
        <v>-6</v>
      </c>
      <c r="J140" s="141">
        <f t="shared" ref="J140:J154" si="54">IFERROR(H140/G140,"")</f>
        <v>0.5</v>
      </c>
    </row>
    <row r="141" spans="1:10" ht="24.95" customHeight="1">
      <c r="A141" s="18">
        <v>3</v>
      </c>
      <c r="B141" s="15" t="s">
        <v>49</v>
      </c>
      <c r="C141" s="140">
        <v>5</v>
      </c>
      <c r="D141" s="163">
        <v>16</v>
      </c>
      <c r="E141" s="138">
        <f t="shared" si="51"/>
        <v>11</v>
      </c>
      <c r="F141" s="141">
        <f t="shared" si="53"/>
        <v>3.2</v>
      </c>
      <c r="G141" s="140">
        <v>5</v>
      </c>
      <c r="H141" s="140">
        <v>16</v>
      </c>
      <c r="I141" s="138">
        <f t="shared" si="52"/>
        <v>11</v>
      </c>
      <c r="J141" s="141">
        <f t="shared" si="54"/>
        <v>3.2</v>
      </c>
    </row>
    <row r="142" spans="1:10" ht="24.95" customHeight="1">
      <c r="A142" s="18">
        <v>4</v>
      </c>
      <c r="B142" s="15" t="s">
        <v>34</v>
      </c>
      <c r="C142" s="140">
        <v>0</v>
      </c>
      <c r="D142" s="163">
        <v>9</v>
      </c>
      <c r="E142" s="138">
        <f t="shared" si="51"/>
        <v>9</v>
      </c>
      <c r="F142" s="141" t="str">
        <f t="shared" si="53"/>
        <v/>
      </c>
      <c r="G142" s="140">
        <v>0</v>
      </c>
      <c r="H142" s="140">
        <v>9</v>
      </c>
      <c r="I142" s="138">
        <f t="shared" si="52"/>
        <v>9</v>
      </c>
      <c r="J142" s="141" t="str">
        <f t="shared" si="54"/>
        <v/>
      </c>
    </row>
    <row r="143" spans="1:10" ht="24.95" customHeight="1">
      <c r="A143" s="18">
        <v>5</v>
      </c>
      <c r="B143" s="15" t="s">
        <v>35</v>
      </c>
      <c r="C143" s="140">
        <v>4</v>
      </c>
      <c r="D143" s="163">
        <v>1</v>
      </c>
      <c r="E143" s="138">
        <f t="shared" si="51"/>
        <v>-3</v>
      </c>
      <c r="F143" s="141">
        <f t="shared" si="53"/>
        <v>0.25</v>
      </c>
      <c r="G143" s="140">
        <v>4</v>
      </c>
      <c r="H143" s="140">
        <v>1</v>
      </c>
      <c r="I143" s="138">
        <f t="shared" si="52"/>
        <v>-3</v>
      </c>
      <c r="J143" s="141">
        <f t="shared" si="54"/>
        <v>0.25</v>
      </c>
    </row>
    <row r="144" spans="1:10" ht="24.95" customHeight="1">
      <c r="A144" s="18">
        <v>6</v>
      </c>
      <c r="B144" s="15" t="s">
        <v>36</v>
      </c>
      <c r="C144" s="140"/>
      <c r="D144" s="140"/>
      <c r="E144" s="138" t="str">
        <f t="shared" si="51"/>
        <v/>
      </c>
      <c r="F144" s="141" t="str">
        <f t="shared" si="53"/>
        <v/>
      </c>
      <c r="G144" s="140"/>
      <c r="H144" s="140"/>
      <c r="I144" s="138" t="str">
        <f t="shared" si="52"/>
        <v/>
      </c>
      <c r="J144" s="141" t="str">
        <f t="shared" si="54"/>
        <v/>
      </c>
    </row>
    <row r="145" spans="1:10" ht="24.95" customHeight="1">
      <c r="A145" s="18">
        <v>7</v>
      </c>
      <c r="B145" s="15" t="s">
        <v>37</v>
      </c>
      <c r="C145" s="140">
        <v>2</v>
      </c>
      <c r="D145" s="163">
        <v>7</v>
      </c>
      <c r="E145" s="138">
        <f t="shared" si="51"/>
        <v>5</v>
      </c>
      <c r="F145" s="141">
        <f t="shared" si="53"/>
        <v>3.5</v>
      </c>
      <c r="G145" s="140">
        <v>2</v>
      </c>
      <c r="H145" s="140">
        <v>7</v>
      </c>
      <c r="I145" s="138">
        <f t="shared" si="52"/>
        <v>5</v>
      </c>
      <c r="J145" s="141">
        <f t="shared" si="54"/>
        <v>3.5</v>
      </c>
    </row>
    <row r="146" spans="1:10" ht="24.95" customHeight="1">
      <c r="A146" s="18">
        <v>8</v>
      </c>
      <c r="B146" s="15" t="s">
        <v>50</v>
      </c>
      <c r="C146" s="140">
        <v>0</v>
      </c>
      <c r="D146" s="163">
        <v>2</v>
      </c>
      <c r="E146" s="138">
        <f t="shared" si="51"/>
        <v>2</v>
      </c>
      <c r="F146" s="141" t="str">
        <f t="shared" si="53"/>
        <v/>
      </c>
      <c r="G146" s="140">
        <v>0</v>
      </c>
      <c r="H146" s="140">
        <v>2</v>
      </c>
      <c r="I146" s="138">
        <f t="shared" si="52"/>
        <v>2</v>
      </c>
      <c r="J146" s="141" t="str">
        <f t="shared" si="54"/>
        <v/>
      </c>
    </row>
    <row r="147" spans="1:10" ht="24.95" customHeight="1">
      <c r="A147" s="18">
        <v>9</v>
      </c>
      <c r="B147" s="15" t="s">
        <v>39</v>
      </c>
      <c r="C147" s="140">
        <v>0</v>
      </c>
      <c r="D147" s="163">
        <v>0</v>
      </c>
      <c r="E147" s="138" t="str">
        <f t="shared" si="51"/>
        <v/>
      </c>
      <c r="F147" s="141" t="str">
        <f t="shared" si="53"/>
        <v/>
      </c>
      <c r="G147" s="140">
        <v>0</v>
      </c>
      <c r="H147" s="140">
        <v>0</v>
      </c>
      <c r="I147" s="138" t="str">
        <f t="shared" si="52"/>
        <v/>
      </c>
      <c r="J147" s="141" t="str">
        <f t="shared" si="54"/>
        <v/>
      </c>
    </row>
    <row r="148" spans="1:10" ht="24.95" customHeight="1">
      <c r="A148" s="18">
        <v>10</v>
      </c>
      <c r="B148" s="15" t="s">
        <v>51</v>
      </c>
      <c r="C148" s="140">
        <v>1</v>
      </c>
      <c r="D148" s="163">
        <v>0</v>
      </c>
      <c r="E148" s="138">
        <f t="shared" si="51"/>
        <v>-1</v>
      </c>
      <c r="F148" s="141">
        <f t="shared" si="53"/>
        <v>0</v>
      </c>
      <c r="G148" s="140">
        <v>1</v>
      </c>
      <c r="H148" s="140">
        <v>0</v>
      </c>
      <c r="I148" s="138">
        <f t="shared" si="52"/>
        <v>-1</v>
      </c>
      <c r="J148" s="141">
        <f t="shared" si="54"/>
        <v>0</v>
      </c>
    </row>
    <row r="149" spans="1:10" ht="24.95" customHeight="1">
      <c r="A149" s="18">
        <v>11</v>
      </c>
      <c r="B149" s="15" t="s">
        <v>52</v>
      </c>
      <c r="C149" s="140">
        <v>0</v>
      </c>
      <c r="D149" s="163">
        <v>1</v>
      </c>
      <c r="E149" s="138">
        <f t="shared" si="51"/>
        <v>1</v>
      </c>
      <c r="F149" s="141" t="str">
        <f t="shared" si="53"/>
        <v/>
      </c>
      <c r="G149" s="140">
        <v>0</v>
      </c>
      <c r="H149" s="140">
        <v>1</v>
      </c>
      <c r="I149" s="138">
        <f t="shared" si="52"/>
        <v>1</v>
      </c>
      <c r="J149" s="141" t="str">
        <f t="shared" si="54"/>
        <v/>
      </c>
    </row>
    <row r="150" spans="1:10" ht="24.95" customHeight="1">
      <c r="A150" s="18">
        <v>12</v>
      </c>
      <c r="B150" s="15" t="s">
        <v>53</v>
      </c>
      <c r="C150" s="140">
        <v>1</v>
      </c>
      <c r="D150" s="163">
        <v>0</v>
      </c>
      <c r="E150" s="138">
        <f t="shared" si="51"/>
        <v>-1</v>
      </c>
      <c r="F150" s="141">
        <f t="shared" si="53"/>
        <v>0</v>
      </c>
      <c r="G150" s="140">
        <v>1</v>
      </c>
      <c r="H150" s="140">
        <v>0</v>
      </c>
      <c r="I150" s="138">
        <f t="shared" si="52"/>
        <v>-1</v>
      </c>
      <c r="J150" s="141">
        <f t="shared" si="54"/>
        <v>0</v>
      </c>
    </row>
    <row r="151" spans="1:10" ht="24.95" customHeight="1">
      <c r="A151" s="18">
        <v>13</v>
      </c>
      <c r="B151" s="15" t="s">
        <v>43</v>
      </c>
      <c r="C151" s="140"/>
      <c r="D151" s="160"/>
      <c r="E151" s="138" t="str">
        <f t="shared" si="51"/>
        <v/>
      </c>
      <c r="F151" s="141" t="str">
        <f t="shared" si="53"/>
        <v/>
      </c>
      <c r="G151" s="140"/>
      <c r="H151" s="140"/>
      <c r="I151" s="138" t="str">
        <f t="shared" si="52"/>
        <v/>
      </c>
      <c r="J151" s="141" t="str">
        <f t="shared" si="54"/>
        <v/>
      </c>
    </row>
    <row r="152" spans="1:10" ht="24.95" customHeight="1">
      <c r="A152" s="18">
        <v>14</v>
      </c>
      <c r="B152" s="15" t="s">
        <v>44</v>
      </c>
      <c r="C152" s="140">
        <v>52899.7</v>
      </c>
      <c r="D152" s="163">
        <v>127626.7</v>
      </c>
      <c r="E152" s="138">
        <f t="shared" si="51"/>
        <v>74727</v>
      </c>
      <c r="F152" s="141">
        <f t="shared" si="53"/>
        <v>2.412616706711002</v>
      </c>
      <c r="G152" s="140">
        <v>52899.7</v>
      </c>
      <c r="H152" s="140">
        <v>119630.5</v>
      </c>
      <c r="I152" s="138">
        <f t="shared" si="52"/>
        <v>66730.8</v>
      </c>
      <c r="J152" s="141">
        <f t="shared" si="54"/>
        <v>2.2614589496726825</v>
      </c>
    </row>
    <row r="153" spans="1:10" ht="24.95" customHeight="1">
      <c r="A153" s="18">
        <v>15</v>
      </c>
      <c r="B153" s="15" t="s">
        <v>45</v>
      </c>
      <c r="C153" s="140">
        <v>51186.2</v>
      </c>
      <c r="D153" s="163">
        <v>120313.8</v>
      </c>
      <c r="E153" s="138">
        <f t="shared" si="51"/>
        <v>69127.600000000006</v>
      </c>
      <c r="F153" s="141">
        <f t="shared" si="53"/>
        <v>2.3505124428068505</v>
      </c>
      <c r="G153" s="140">
        <v>51186.2</v>
      </c>
      <c r="H153" s="140">
        <v>107173.3</v>
      </c>
      <c r="I153" s="138">
        <f t="shared" si="52"/>
        <v>55987.100000000006</v>
      </c>
      <c r="J153" s="141">
        <f t="shared" si="54"/>
        <v>2.0937928582313203</v>
      </c>
    </row>
    <row r="154" spans="1:10" ht="24.95" customHeight="1">
      <c r="A154" s="18">
        <v>16</v>
      </c>
      <c r="B154" s="15" t="s">
        <v>46</v>
      </c>
      <c r="C154" s="140"/>
      <c r="D154" s="160"/>
      <c r="E154" s="138" t="str">
        <f t="shared" si="51"/>
        <v/>
      </c>
      <c r="F154" s="141" t="str">
        <f t="shared" si="53"/>
        <v/>
      </c>
      <c r="G154" s="140"/>
      <c r="H154" s="140"/>
      <c r="I154" s="138" t="str">
        <f t="shared" si="52"/>
        <v/>
      </c>
      <c r="J154" s="141" t="str">
        <f t="shared" si="54"/>
        <v/>
      </c>
    </row>
    <row r="156" spans="1:10">
      <c r="A156" s="170" t="s">
        <v>244</v>
      </c>
      <c r="B156" s="170"/>
      <c r="C156" s="170"/>
      <c r="D156" s="170"/>
      <c r="E156" s="170"/>
      <c r="F156" s="170"/>
      <c r="G156" s="170"/>
      <c r="H156" s="170"/>
      <c r="I156" s="170"/>
      <c r="J156" s="170"/>
    </row>
    <row r="157" spans="1:10">
      <c r="A157" s="169"/>
      <c r="B157" s="169"/>
      <c r="C157" s="169"/>
      <c r="D157" s="169"/>
      <c r="E157" s="169"/>
      <c r="F157" s="169"/>
      <c r="G157" s="169"/>
      <c r="H157" s="169"/>
      <c r="I157" s="169"/>
      <c r="J157" s="169"/>
    </row>
    <row r="158" spans="1:10" ht="50.1" customHeight="1">
      <c r="A158" s="18"/>
      <c r="B158" s="59" t="s">
        <v>47</v>
      </c>
      <c r="C158" s="144" t="str">
        <f>"Факт " &amp;$J$2 &amp; " 2024 г"</f>
        <v>Факт Сентябрь 2024 г</v>
      </c>
      <c r="D158" s="144" t="str">
        <f xml:space="preserve"> "Факт " &amp;$J$2&amp; " 2025 г"</f>
        <v>Факт Сентябрь 2025 г</v>
      </c>
      <c r="E158" s="176" t="s">
        <v>317</v>
      </c>
      <c r="F158" s="177"/>
      <c r="G158" s="144" t="str">
        <f xml:space="preserve"> "Факт Январь -" &amp;$J$2&amp; " 2024 г"</f>
        <v>Факт Январь -Сентябрь 2024 г</v>
      </c>
      <c r="H158" s="144" t="str">
        <f xml:space="preserve"> "Факт Январь -" &amp;$J$2&amp; " 2025 г"</f>
        <v>Факт Январь -Сентябрь 2025 г</v>
      </c>
      <c r="I158" s="176" t="s">
        <v>317</v>
      </c>
      <c r="J158" s="177"/>
    </row>
    <row r="159" spans="1:10" ht="47.25" customHeight="1">
      <c r="A159" s="76"/>
      <c r="B159" s="56"/>
      <c r="C159" s="71"/>
      <c r="D159" s="71"/>
      <c r="E159" s="28" t="s">
        <v>3</v>
      </c>
      <c r="F159" s="12" t="s">
        <v>4</v>
      </c>
      <c r="G159" s="20"/>
      <c r="H159" s="20"/>
      <c r="I159" s="28" t="s">
        <v>3</v>
      </c>
      <c r="J159" s="12" t="s">
        <v>4</v>
      </c>
    </row>
    <row r="160" spans="1:10" ht="15" customHeight="1">
      <c r="A160" s="18" t="s">
        <v>1</v>
      </c>
      <c r="B160" s="12" t="s">
        <v>12</v>
      </c>
      <c r="C160" s="12">
        <v>1</v>
      </c>
      <c r="D160" s="12">
        <v>2</v>
      </c>
      <c r="E160" s="12">
        <v>3</v>
      </c>
      <c r="F160" s="12">
        <v>4</v>
      </c>
      <c r="G160" s="12">
        <v>5</v>
      </c>
      <c r="H160" s="12">
        <v>6</v>
      </c>
      <c r="I160" s="12">
        <v>7</v>
      </c>
      <c r="J160" s="12">
        <v>8</v>
      </c>
    </row>
    <row r="161" spans="1:10" ht="24.95" customHeight="1">
      <c r="A161" s="18">
        <v>1</v>
      </c>
      <c r="B161" s="29" t="s">
        <v>31</v>
      </c>
      <c r="C161" s="140">
        <v>8</v>
      </c>
      <c r="D161" s="163">
        <v>10</v>
      </c>
      <c r="E161" s="138">
        <f t="shared" ref="E161:E176" si="55">IF(AND(C161=0,D161=0),"",IFERROR(IF(OR(D161=0,D161=""),-C161,D161-C161),""))</f>
        <v>2</v>
      </c>
      <c r="F161" s="73">
        <f>IFERROR(D161/C161,"")</f>
        <v>1.25</v>
      </c>
      <c r="G161" s="140">
        <v>8</v>
      </c>
      <c r="H161" s="140">
        <v>10</v>
      </c>
      <c r="I161" s="138">
        <f t="shared" ref="I161:I176" si="56">IF(AND(G161=0,H161=0),"",IFERROR(IF(OR(H161=0,H161=""),-G161,H161-G161),""))</f>
        <v>2</v>
      </c>
      <c r="J161" s="73">
        <f>IFERROR(H161/G161,"")</f>
        <v>1.25</v>
      </c>
    </row>
    <row r="162" spans="1:10" ht="24.95" customHeight="1">
      <c r="A162" s="18">
        <v>2</v>
      </c>
      <c r="B162" s="15" t="s">
        <v>48</v>
      </c>
      <c r="C162" s="140">
        <v>6</v>
      </c>
      <c r="D162" s="163">
        <v>6</v>
      </c>
      <c r="E162" s="138">
        <f t="shared" si="55"/>
        <v>0</v>
      </c>
      <c r="F162" s="73">
        <f t="shared" ref="F162:F176" si="57">IFERROR(D162/C162,"")</f>
        <v>1</v>
      </c>
      <c r="G162" s="140">
        <v>6</v>
      </c>
      <c r="H162" s="140">
        <v>6</v>
      </c>
      <c r="I162" s="138">
        <f t="shared" si="56"/>
        <v>0</v>
      </c>
      <c r="J162" s="73">
        <f t="shared" ref="J162:J176" si="58">IFERROR(H162/G162,"")</f>
        <v>1</v>
      </c>
    </row>
    <row r="163" spans="1:10" ht="24.95" customHeight="1">
      <c r="A163" s="18">
        <v>3</v>
      </c>
      <c r="B163" s="15" t="s">
        <v>49</v>
      </c>
      <c r="C163" s="140">
        <v>2</v>
      </c>
      <c r="D163" s="163">
        <v>4</v>
      </c>
      <c r="E163" s="138">
        <f t="shared" si="55"/>
        <v>2</v>
      </c>
      <c r="F163" s="73">
        <f t="shared" si="57"/>
        <v>2</v>
      </c>
      <c r="G163" s="140">
        <v>2</v>
      </c>
      <c r="H163" s="140">
        <v>4</v>
      </c>
      <c r="I163" s="138">
        <f t="shared" si="56"/>
        <v>2</v>
      </c>
      <c r="J163" s="73">
        <f t="shared" si="58"/>
        <v>2</v>
      </c>
    </row>
    <row r="164" spans="1:10" ht="24.95" customHeight="1">
      <c r="A164" s="18">
        <v>4</v>
      </c>
      <c r="B164" s="15" t="s">
        <v>34</v>
      </c>
      <c r="C164" s="140">
        <v>0</v>
      </c>
      <c r="D164" s="163">
        <v>4</v>
      </c>
      <c r="E164" s="138">
        <f t="shared" si="55"/>
        <v>4</v>
      </c>
      <c r="F164" s="73" t="str">
        <f t="shared" si="57"/>
        <v/>
      </c>
      <c r="G164" s="140">
        <v>0</v>
      </c>
      <c r="H164" s="140">
        <v>4</v>
      </c>
      <c r="I164" s="138">
        <f t="shared" si="56"/>
        <v>4</v>
      </c>
      <c r="J164" s="73" t="str">
        <f t="shared" si="58"/>
        <v/>
      </c>
    </row>
    <row r="165" spans="1:10" ht="24.95" customHeight="1">
      <c r="A165" s="18">
        <v>5</v>
      </c>
      <c r="B165" s="15" t="s">
        <v>35</v>
      </c>
      <c r="C165" s="140">
        <v>0</v>
      </c>
      <c r="D165" s="163">
        <v>0</v>
      </c>
      <c r="E165" s="138" t="str">
        <f t="shared" si="55"/>
        <v/>
      </c>
      <c r="F165" s="73" t="str">
        <f t="shared" si="57"/>
        <v/>
      </c>
      <c r="G165" s="140">
        <v>0</v>
      </c>
      <c r="H165" s="140">
        <v>0</v>
      </c>
      <c r="I165" s="138" t="str">
        <f t="shared" si="56"/>
        <v/>
      </c>
      <c r="J165" s="73" t="str">
        <f t="shared" si="58"/>
        <v/>
      </c>
    </row>
    <row r="166" spans="1:10" ht="24.95" customHeight="1">
      <c r="A166" s="18">
        <v>6</v>
      </c>
      <c r="B166" s="15" t="s">
        <v>36</v>
      </c>
      <c r="C166" s="140"/>
      <c r="D166" s="140"/>
      <c r="E166" s="138" t="str">
        <f t="shared" si="55"/>
        <v/>
      </c>
      <c r="F166" s="73" t="str">
        <f t="shared" si="57"/>
        <v/>
      </c>
      <c r="G166" s="140"/>
      <c r="H166" s="140"/>
      <c r="I166" s="138" t="str">
        <f t="shared" si="56"/>
        <v/>
      </c>
      <c r="J166" s="73" t="str">
        <f t="shared" si="58"/>
        <v/>
      </c>
    </row>
    <row r="167" spans="1:10" ht="24.95" customHeight="1">
      <c r="A167" s="18">
        <v>7</v>
      </c>
      <c r="B167" s="15" t="s">
        <v>37</v>
      </c>
      <c r="C167" s="140">
        <v>0</v>
      </c>
      <c r="D167" s="163">
        <v>1</v>
      </c>
      <c r="E167" s="138">
        <f t="shared" si="55"/>
        <v>1</v>
      </c>
      <c r="F167" s="73" t="str">
        <f t="shared" si="57"/>
        <v/>
      </c>
      <c r="G167" s="140">
        <v>0</v>
      </c>
      <c r="H167" s="140">
        <v>1</v>
      </c>
      <c r="I167" s="138">
        <f t="shared" si="56"/>
        <v>1</v>
      </c>
      <c r="J167" s="73" t="str">
        <f t="shared" si="58"/>
        <v/>
      </c>
    </row>
    <row r="168" spans="1:10" ht="24.95" customHeight="1">
      <c r="A168" s="18">
        <v>8</v>
      </c>
      <c r="B168" s="15" t="s">
        <v>50</v>
      </c>
      <c r="C168" s="140">
        <v>0</v>
      </c>
      <c r="D168" s="163">
        <v>0</v>
      </c>
      <c r="E168" s="138" t="str">
        <f t="shared" si="55"/>
        <v/>
      </c>
      <c r="F168" s="73" t="str">
        <f t="shared" si="57"/>
        <v/>
      </c>
      <c r="G168" s="140">
        <v>0</v>
      </c>
      <c r="H168" s="140">
        <v>0</v>
      </c>
      <c r="I168" s="138" t="str">
        <f t="shared" si="56"/>
        <v/>
      </c>
      <c r="J168" s="73" t="str">
        <f t="shared" si="58"/>
        <v/>
      </c>
    </row>
    <row r="169" spans="1:10" ht="24.95" customHeight="1">
      <c r="A169" s="18">
        <v>9</v>
      </c>
      <c r="B169" s="15" t="s">
        <v>39</v>
      </c>
      <c r="C169" s="140">
        <v>0</v>
      </c>
      <c r="D169" s="163">
        <v>0</v>
      </c>
      <c r="E169" s="138" t="str">
        <f t="shared" si="55"/>
        <v/>
      </c>
      <c r="F169" s="73" t="str">
        <f t="shared" si="57"/>
        <v/>
      </c>
      <c r="G169" s="140">
        <v>0</v>
      </c>
      <c r="H169" s="140">
        <v>0</v>
      </c>
      <c r="I169" s="138" t="str">
        <f t="shared" si="56"/>
        <v/>
      </c>
      <c r="J169" s="73" t="str">
        <f t="shared" si="58"/>
        <v/>
      </c>
    </row>
    <row r="170" spans="1:10" ht="24.95" customHeight="1">
      <c r="A170" s="18">
        <v>10</v>
      </c>
      <c r="B170" s="15" t="s">
        <v>51</v>
      </c>
      <c r="C170" s="140">
        <v>0</v>
      </c>
      <c r="D170" s="163">
        <v>1</v>
      </c>
      <c r="E170" s="138">
        <f t="shared" si="55"/>
        <v>1</v>
      </c>
      <c r="F170" s="73" t="str">
        <f t="shared" si="57"/>
        <v/>
      </c>
      <c r="G170" s="140">
        <v>0</v>
      </c>
      <c r="H170" s="140">
        <v>1</v>
      </c>
      <c r="I170" s="138">
        <f t="shared" si="56"/>
        <v>1</v>
      </c>
      <c r="J170" s="73" t="str">
        <f t="shared" si="58"/>
        <v/>
      </c>
    </row>
    <row r="171" spans="1:10" ht="24.95" customHeight="1">
      <c r="A171" s="18">
        <v>11</v>
      </c>
      <c r="B171" s="15" t="s">
        <v>52</v>
      </c>
      <c r="C171" s="140">
        <v>0</v>
      </c>
      <c r="D171" s="163">
        <v>0</v>
      </c>
      <c r="E171" s="138" t="str">
        <f t="shared" si="55"/>
        <v/>
      </c>
      <c r="F171" s="73" t="str">
        <f t="shared" si="57"/>
        <v/>
      </c>
      <c r="G171" s="140">
        <v>0</v>
      </c>
      <c r="H171" s="140">
        <v>0</v>
      </c>
      <c r="I171" s="138" t="str">
        <f t="shared" si="56"/>
        <v/>
      </c>
      <c r="J171" s="73" t="str">
        <f t="shared" si="58"/>
        <v/>
      </c>
    </row>
    <row r="172" spans="1:10" ht="24.95" customHeight="1">
      <c r="A172" s="18">
        <v>12</v>
      </c>
      <c r="B172" s="15" t="s">
        <v>53</v>
      </c>
      <c r="C172" s="140">
        <v>0</v>
      </c>
      <c r="D172" s="163">
        <v>2</v>
      </c>
      <c r="E172" s="138">
        <f t="shared" si="55"/>
        <v>2</v>
      </c>
      <c r="F172" s="73" t="str">
        <f t="shared" si="57"/>
        <v/>
      </c>
      <c r="G172" s="140">
        <v>0</v>
      </c>
      <c r="H172" s="140">
        <v>2</v>
      </c>
      <c r="I172" s="138">
        <f t="shared" si="56"/>
        <v>2</v>
      </c>
      <c r="J172" s="73" t="str">
        <f t="shared" si="58"/>
        <v/>
      </c>
    </row>
    <row r="173" spans="1:10" ht="24.95" customHeight="1">
      <c r="A173" s="18">
        <v>13</v>
      </c>
      <c r="B173" s="15" t="s">
        <v>43</v>
      </c>
      <c r="C173" s="140"/>
      <c r="D173" s="160"/>
      <c r="E173" s="138" t="str">
        <f t="shared" si="55"/>
        <v/>
      </c>
      <c r="F173" s="73" t="str">
        <f t="shared" si="57"/>
        <v/>
      </c>
      <c r="G173" s="140"/>
      <c r="H173" s="140"/>
      <c r="I173" s="138" t="str">
        <f t="shared" si="56"/>
        <v/>
      </c>
      <c r="J173" s="73" t="str">
        <f t="shared" si="58"/>
        <v/>
      </c>
    </row>
    <row r="174" spans="1:10" ht="24.95" customHeight="1">
      <c r="A174" s="18">
        <v>14</v>
      </c>
      <c r="B174" s="15" t="s">
        <v>44</v>
      </c>
      <c r="C174" s="140">
        <v>110040.3</v>
      </c>
      <c r="D174" s="163">
        <v>103725.9</v>
      </c>
      <c r="E174" s="138">
        <f t="shared" si="55"/>
        <v>-6314.4000000000087</v>
      </c>
      <c r="F174" s="73">
        <f t="shared" si="57"/>
        <v>0.94261738653929505</v>
      </c>
      <c r="G174" s="140">
        <v>110040.3</v>
      </c>
      <c r="H174" s="140">
        <v>79849.7</v>
      </c>
      <c r="I174" s="138">
        <f t="shared" si="56"/>
        <v>-30190.600000000006</v>
      </c>
      <c r="J174" s="73">
        <f t="shared" si="58"/>
        <v>0.7256405153384714</v>
      </c>
    </row>
    <row r="175" spans="1:10" ht="24.95" customHeight="1">
      <c r="A175" s="18">
        <v>15</v>
      </c>
      <c r="B175" s="15" t="s">
        <v>45</v>
      </c>
      <c r="C175" s="140">
        <v>109730.9</v>
      </c>
      <c r="D175" s="163">
        <v>99725.9</v>
      </c>
      <c r="E175" s="138">
        <f t="shared" si="55"/>
        <v>-10005</v>
      </c>
      <c r="F175" s="73">
        <f t="shared" si="57"/>
        <v>0.90882240098276779</v>
      </c>
      <c r="G175" s="140">
        <v>109730.9</v>
      </c>
      <c r="H175" s="140">
        <v>75849.7</v>
      </c>
      <c r="I175" s="138">
        <f t="shared" si="56"/>
        <v>-33881.199999999997</v>
      </c>
      <c r="J175" s="73">
        <f t="shared" si="58"/>
        <v>0.69123373634956065</v>
      </c>
    </row>
    <row r="176" spans="1:10" ht="24.95" customHeight="1">
      <c r="A176" s="18">
        <v>16</v>
      </c>
      <c r="B176" s="15" t="s">
        <v>46</v>
      </c>
      <c r="C176" s="140"/>
      <c r="D176" s="160"/>
      <c r="E176" s="138" t="str">
        <f t="shared" si="55"/>
        <v/>
      </c>
      <c r="F176" s="73" t="str">
        <f t="shared" si="57"/>
        <v/>
      </c>
      <c r="G176" s="140"/>
      <c r="H176" s="140"/>
      <c r="I176" s="138" t="str">
        <f t="shared" si="56"/>
        <v/>
      </c>
      <c r="J176" s="73" t="str">
        <f t="shared" si="58"/>
        <v/>
      </c>
    </row>
    <row r="177" spans="9:9">
      <c r="I177" s="64"/>
    </row>
  </sheetData>
  <sheetProtection algorithmName="SHA-512" hashValue="tOJLXqfzZ0jZgMFbhXgvmSLtBO2PXmJXTuA047vpG7wCa4QnQQoL4ro8k9NQ9BCvAeVQE3OVnNBLxPfl+Fr/dQ==" saltValue="tFz0BLMIWXCH99hI7DNYgQ==" spinCount="100000" sheet="1" objects="1" scenarios="1"/>
  <mergeCells count="26">
    <mergeCell ref="E70:F70"/>
    <mergeCell ref="I70:J70"/>
    <mergeCell ref="E48:F48"/>
    <mergeCell ref="I48:J48"/>
    <mergeCell ref="J2:J3"/>
    <mergeCell ref="A1:I3"/>
    <mergeCell ref="A24:J25"/>
    <mergeCell ref="A46:J47"/>
    <mergeCell ref="A68:J69"/>
    <mergeCell ref="E26:F26"/>
    <mergeCell ref="I26:J26"/>
    <mergeCell ref="I4:J4"/>
    <mergeCell ref="C4:D4"/>
    <mergeCell ref="E4:F4"/>
    <mergeCell ref="A90:J91"/>
    <mergeCell ref="A112:J113"/>
    <mergeCell ref="A134:J135"/>
    <mergeCell ref="A156:J157"/>
    <mergeCell ref="E158:F158"/>
    <mergeCell ref="I158:J158"/>
    <mergeCell ref="E136:F136"/>
    <mergeCell ref="I136:J136"/>
    <mergeCell ref="I114:J114"/>
    <mergeCell ref="E114:F114"/>
    <mergeCell ref="E92:F92"/>
    <mergeCell ref="I92:J92"/>
  </mergeCells>
  <pageMargins left="0.23622047244094488" right="0.23622047244094488" top="0.74803149606299213" bottom="0.74803149606299213" header="0.31496062992125984" footer="0.31496062992125984"/>
  <pageSetup paperSize="9" scale="65" fitToHeight="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3971A6-60C9-48A8-8D53-A2731664A915}">
  <sheetPr>
    <pageSetUpPr fitToPage="1"/>
  </sheetPr>
  <dimension ref="A1:Z19"/>
  <sheetViews>
    <sheetView zoomScale="70" zoomScaleNormal="70" workbookViewId="0">
      <selection activeCell="O7" sqref="O7:P19"/>
    </sheetView>
  </sheetViews>
  <sheetFormatPr defaultRowHeight="15"/>
  <cols>
    <col min="1" max="1" width="3.7109375" customWidth="1"/>
    <col min="2" max="2" width="41.7109375" customWidth="1"/>
    <col min="3" max="4" width="10.7109375" customWidth="1"/>
    <col min="5" max="6" width="11.7109375" customWidth="1"/>
    <col min="9" max="9" width="13" customWidth="1"/>
    <col min="10" max="10" width="12" customWidth="1"/>
    <col min="13" max="13" width="12.28515625" customWidth="1"/>
    <col min="14" max="14" width="13" customWidth="1"/>
    <col min="15" max="15" width="12" customWidth="1"/>
    <col min="16" max="16" width="11.85546875" customWidth="1"/>
    <col min="17" max="17" width="11.7109375" customWidth="1"/>
    <col min="18" max="18" width="11.85546875" customWidth="1"/>
  </cols>
  <sheetData>
    <row r="1" spans="1:26">
      <c r="A1" s="170" t="s">
        <v>256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  <c r="N1" s="170"/>
      <c r="O1" s="170"/>
      <c r="P1" s="170"/>
      <c r="Q1" s="170"/>
      <c r="R1" s="170"/>
      <c r="S1" s="170"/>
      <c r="T1" s="170"/>
      <c r="U1" s="170"/>
      <c r="V1" s="170"/>
      <c r="W1" s="170"/>
      <c r="X1" s="170"/>
      <c r="Y1" s="6" t="s">
        <v>14</v>
      </c>
      <c r="Z1" s="6"/>
    </row>
    <row r="2" spans="1:26">
      <c r="A2" s="170"/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0"/>
      <c r="R2" s="170"/>
      <c r="S2" s="170"/>
      <c r="T2" s="170"/>
      <c r="U2" s="170"/>
      <c r="V2" s="170"/>
      <c r="W2" s="170"/>
      <c r="X2" s="170"/>
      <c r="Y2" s="55" t="s">
        <v>325</v>
      </c>
      <c r="Z2" s="55"/>
    </row>
    <row r="3" spans="1:26">
      <c r="A3" s="169"/>
      <c r="B3" s="169"/>
      <c r="C3" s="169"/>
      <c r="D3" s="169"/>
      <c r="E3" s="169"/>
      <c r="F3" s="169"/>
      <c r="G3" s="169"/>
      <c r="H3" s="169"/>
      <c r="I3" s="169"/>
      <c r="J3" s="169"/>
      <c r="K3" s="169"/>
      <c r="L3" s="169"/>
      <c r="M3" s="169"/>
      <c r="N3" s="169"/>
      <c r="O3" s="169"/>
      <c r="P3" s="169"/>
      <c r="Q3" s="169"/>
      <c r="R3" s="169"/>
      <c r="S3" s="169"/>
      <c r="T3" s="169"/>
      <c r="U3" s="169"/>
      <c r="V3" s="169"/>
      <c r="W3" s="169"/>
      <c r="X3" s="169"/>
      <c r="Y3" s="158"/>
      <c r="Z3" s="158"/>
    </row>
    <row r="4" spans="1:26" ht="73.5" customHeight="1">
      <c r="A4" s="26"/>
      <c r="B4" s="25" t="s">
        <v>144</v>
      </c>
      <c r="C4" s="165" t="s">
        <v>55</v>
      </c>
      <c r="D4" s="166"/>
      <c r="E4" s="165" t="s">
        <v>316</v>
      </c>
      <c r="F4" s="166"/>
      <c r="G4" s="22" t="str">
        <f xml:space="preserve"> "Факт Январь -" &amp;$Y$2&amp; " 2024 г"</f>
        <v>Факт Январь -Сентябрь 2024 г</v>
      </c>
      <c r="H4" s="22" t="str">
        <f xml:space="preserve"> "Факт Январь -" &amp;$Y$2&amp; " 2025 г"</f>
        <v>Факт Январь -Сентябрь 2025 г</v>
      </c>
      <c r="I4" s="165" t="s">
        <v>316</v>
      </c>
      <c r="J4" s="166"/>
      <c r="K4" s="165" t="s">
        <v>56</v>
      </c>
      <c r="L4" s="166"/>
      <c r="M4" s="165" t="s">
        <v>316</v>
      </c>
      <c r="N4" s="166"/>
      <c r="O4" s="142" t="str">
        <f xml:space="preserve"> "Факт Январь -" &amp;$Y$2&amp; " 2024 г"</f>
        <v>Факт Январь -Сентябрь 2024 г</v>
      </c>
      <c r="P4" s="142" t="str">
        <f xml:space="preserve"> "Факт Январь -" &amp;$Y$2&amp; " 2025 г"</f>
        <v>Факт Январь -Сентябрь 2025 г</v>
      </c>
      <c r="Q4" s="165" t="s">
        <v>316</v>
      </c>
      <c r="R4" s="166"/>
      <c r="S4" s="165" t="s">
        <v>54</v>
      </c>
      <c r="T4" s="166"/>
      <c r="U4" s="165" t="s">
        <v>316</v>
      </c>
      <c r="V4" s="166"/>
      <c r="W4" s="142" t="str">
        <f xml:space="preserve"> "Факт Январь -" &amp;$Y$2&amp; " 2024 г"</f>
        <v>Факт Январь -Сентябрь 2024 г</v>
      </c>
      <c r="X4" s="142" t="str">
        <f xml:space="preserve"> "Факт Январь -" &amp;$Y$2&amp; " 2025 г"</f>
        <v>Факт Январь -Сентябрь 2025 г</v>
      </c>
      <c r="Y4" s="165" t="s">
        <v>316</v>
      </c>
      <c r="Z4" s="166"/>
    </row>
    <row r="5" spans="1:26" ht="37.5" customHeight="1">
      <c r="A5" s="26"/>
      <c r="B5" s="25"/>
      <c r="C5" s="21" t="str">
        <f>"Факт " &amp;$Y$2 &amp; " 2024 г"</f>
        <v>Факт Сентябрь 2024 г</v>
      </c>
      <c r="D5" s="21" t="str">
        <f>"Факт " &amp;$Y$2 &amp; " 2025 г"</f>
        <v>Факт Сентябрь 2025 г</v>
      </c>
      <c r="E5" s="18" t="s">
        <v>139</v>
      </c>
      <c r="F5" s="17" t="s">
        <v>4</v>
      </c>
      <c r="G5" s="21"/>
      <c r="H5" s="21"/>
      <c r="I5" s="18" t="s">
        <v>139</v>
      </c>
      <c r="J5" s="17" t="s">
        <v>4</v>
      </c>
      <c r="K5" s="145" t="str">
        <f>"Факт " &amp;$Y$2 &amp; " 2024 г"</f>
        <v>Факт Сентябрь 2024 г</v>
      </c>
      <c r="L5" s="145" t="str">
        <f>"Факт " &amp;$Y$2 &amp; " 2025 г"</f>
        <v>Факт Сентябрь 2025 г</v>
      </c>
      <c r="M5" s="18" t="s">
        <v>139</v>
      </c>
      <c r="N5" s="17" t="s">
        <v>4</v>
      </c>
      <c r="O5" s="21"/>
      <c r="P5" s="21"/>
      <c r="Q5" s="18" t="s">
        <v>139</v>
      </c>
      <c r="R5" s="17" t="s">
        <v>4</v>
      </c>
      <c r="S5" s="145" t="str">
        <f>"Факт " &amp;$Y$2 &amp; " 2024 г"</f>
        <v>Факт Сентябрь 2024 г</v>
      </c>
      <c r="T5" s="145" t="str">
        <f>"Факт " &amp;$Y$2 &amp; " 2025 г"</f>
        <v>Факт Сентябрь 2025 г</v>
      </c>
      <c r="U5" s="18" t="s">
        <v>139</v>
      </c>
      <c r="V5" s="17" t="s">
        <v>4</v>
      </c>
      <c r="W5" s="21"/>
      <c r="X5" s="21"/>
      <c r="Y5" s="18" t="s">
        <v>139</v>
      </c>
      <c r="Z5" s="17" t="s">
        <v>4</v>
      </c>
    </row>
    <row r="6" spans="1:26" ht="15" customHeight="1">
      <c r="A6" s="18" t="s">
        <v>1</v>
      </c>
      <c r="B6" s="12" t="s">
        <v>12</v>
      </c>
      <c r="C6" s="17">
        <v>1</v>
      </c>
      <c r="D6" s="18">
        <v>2</v>
      </c>
      <c r="E6" s="18">
        <v>3</v>
      </c>
      <c r="F6" s="17">
        <v>4</v>
      </c>
      <c r="G6" s="18">
        <v>5</v>
      </c>
      <c r="H6" s="18">
        <v>6</v>
      </c>
      <c r="I6" s="17">
        <v>7</v>
      </c>
      <c r="J6" s="18">
        <v>8</v>
      </c>
      <c r="K6" s="18">
        <v>9</v>
      </c>
      <c r="L6" s="17">
        <v>10</v>
      </c>
      <c r="M6" s="18">
        <v>11</v>
      </c>
      <c r="N6" s="18">
        <v>12</v>
      </c>
      <c r="O6" s="17">
        <v>13</v>
      </c>
      <c r="P6" s="18">
        <v>14</v>
      </c>
      <c r="Q6" s="18">
        <v>15</v>
      </c>
      <c r="R6" s="17">
        <v>16</v>
      </c>
      <c r="S6" s="18">
        <v>17</v>
      </c>
      <c r="T6" s="18">
        <v>18</v>
      </c>
      <c r="U6" s="17">
        <v>19</v>
      </c>
      <c r="V6" s="18">
        <v>20</v>
      </c>
      <c r="W6" s="18">
        <v>21</v>
      </c>
      <c r="X6" s="17">
        <v>22</v>
      </c>
      <c r="Y6" s="18">
        <v>23</v>
      </c>
      <c r="Z6" s="18">
        <v>24</v>
      </c>
    </row>
    <row r="7" spans="1:26" ht="24.95" customHeight="1">
      <c r="A7" s="10">
        <v>1</v>
      </c>
      <c r="B7" s="23" t="s">
        <v>57</v>
      </c>
      <c r="C7" s="83">
        <v>61</v>
      </c>
      <c r="D7" s="140">
        <v>108</v>
      </c>
      <c r="E7" s="138">
        <f t="shared" ref="E7" si="0">IF(AND(C7=0,D7=0),"",IFERROR(IF(OR(D7=0,D7=""),-C7,D7-C7),""))</f>
        <v>47</v>
      </c>
      <c r="F7" s="141">
        <f>IFERROR(D7/C7,"")</f>
        <v>1.7704918032786885</v>
      </c>
      <c r="G7" s="140">
        <v>523</v>
      </c>
      <c r="H7" s="140">
        <v>599</v>
      </c>
      <c r="I7" s="138">
        <f t="shared" ref="I7:I19" si="1">IF(AND(G7=0,H7=0),"",IFERROR(IF(OR(H7=0,H7=""),-G7,H7-G7),""))</f>
        <v>76</v>
      </c>
      <c r="J7" s="141">
        <f>IFERROR(H7/G7,"")</f>
        <v>1.1453154875717018</v>
      </c>
      <c r="K7" s="83">
        <v>143</v>
      </c>
      <c r="L7" s="140">
        <v>372</v>
      </c>
      <c r="M7" s="138">
        <f t="shared" ref="M7:M19" si="2">IF(AND(K7=0,L7=0),"",IFERROR(IF(OR(L7=0,L7=""),-K7,L7-K7),""))</f>
        <v>229</v>
      </c>
      <c r="N7" s="141">
        <f>IFERROR(L7/K7,"")</f>
        <v>2.6013986013986012</v>
      </c>
      <c r="O7" s="140">
        <v>1143</v>
      </c>
      <c r="P7" s="140">
        <v>2367</v>
      </c>
      <c r="Q7" s="138">
        <f t="shared" ref="Q7:Q19" si="3">IF(AND(O7=0,P7=0),"",IFERROR(IF(OR(P7=0,P7=""),-O7,P7-O7),""))</f>
        <v>1224</v>
      </c>
      <c r="R7" s="141">
        <f>IFERROR(P7/O7,"")</f>
        <v>2.0708661417322833</v>
      </c>
      <c r="S7" s="109">
        <f>IF(C7+K7=0,"",C7+K7)</f>
        <v>204</v>
      </c>
      <c r="T7" s="109">
        <f>IF(D7+L7=0,"",D7+L7)</f>
        <v>480</v>
      </c>
      <c r="U7" s="138">
        <f>IFERROR(T7-S7,"")</f>
        <v>276</v>
      </c>
      <c r="V7" s="141">
        <f>IFERROR(T7/S7,"")</f>
        <v>2.3529411764705883</v>
      </c>
      <c r="W7" s="138">
        <f t="shared" ref="W7:W18" si="4">G7+O7</f>
        <v>1666</v>
      </c>
      <c r="X7" s="138">
        <f t="shared" ref="X7:X18" si="5">H7+P7</f>
        <v>2966</v>
      </c>
      <c r="Y7" s="138">
        <f t="shared" ref="Y7:Y19" si="6">IF(AND(W7=0,X7=0),"",IFERROR(IF(OR(X7=0,X7=""),-W7,X7-W7),""))</f>
        <v>1300</v>
      </c>
      <c r="Z7" s="141">
        <f>IFERROR(X7/W7,"")</f>
        <v>1.7803121248499401</v>
      </c>
    </row>
    <row r="8" spans="1:26" ht="24.95" customHeight="1">
      <c r="A8" s="10">
        <v>2</v>
      </c>
      <c r="B8" s="24" t="s">
        <v>58</v>
      </c>
      <c r="C8" s="140">
        <v>3</v>
      </c>
      <c r="D8" s="140">
        <v>1</v>
      </c>
      <c r="E8" s="138">
        <f t="shared" ref="E8:E19" si="7">IF(AND(C8=0,D8=0),"",IFERROR(IF(OR(D8=0,D8=""),-C8,D8-C8),""))</f>
        <v>-2</v>
      </c>
      <c r="F8" s="141">
        <f t="shared" ref="F8:F19" si="8">IFERROR(D8/C8,"")</f>
        <v>0.33333333333333331</v>
      </c>
      <c r="G8" s="140">
        <v>26</v>
      </c>
      <c r="H8" s="140">
        <v>36</v>
      </c>
      <c r="I8" s="138">
        <f t="shared" si="1"/>
        <v>10</v>
      </c>
      <c r="J8" s="141">
        <f t="shared" ref="J8:J19" si="9">IFERROR(H8/G8,"")</f>
        <v>1.3846153846153846</v>
      </c>
      <c r="K8" s="140">
        <v>27</v>
      </c>
      <c r="L8" s="140">
        <v>213</v>
      </c>
      <c r="M8" s="138">
        <f t="shared" si="2"/>
        <v>186</v>
      </c>
      <c r="N8" s="141">
        <f t="shared" ref="N8:N19" si="10">IFERROR(L8/K8,"")</f>
        <v>7.8888888888888893</v>
      </c>
      <c r="O8" s="140">
        <v>171</v>
      </c>
      <c r="P8" s="140">
        <v>838</v>
      </c>
      <c r="Q8" s="138">
        <f t="shared" si="3"/>
        <v>667</v>
      </c>
      <c r="R8" s="141">
        <f t="shared" ref="R8:R19" si="11">IFERROR(P8/O8,"")</f>
        <v>4.9005847953216373</v>
      </c>
      <c r="S8" s="109">
        <f t="shared" ref="S8:S19" si="12">IF(C8+K8=0,"",C8+K8)</f>
        <v>30</v>
      </c>
      <c r="T8" s="109">
        <f t="shared" ref="T8:T19" si="13">IF(D8+L8=0,"",D8+L8)</f>
        <v>214</v>
      </c>
      <c r="U8" s="138">
        <f t="shared" ref="U8:U19" si="14">IFERROR(T8-S8,"")</f>
        <v>184</v>
      </c>
      <c r="V8" s="141">
        <f t="shared" ref="V8:V19" si="15">IFERROR(T8/S8,"")</f>
        <v>7.1333333333333337</v>
      </c>
      <c r="W8" s="138">
        <f t="shared" si="4"/>
        <v>197</v>
      </c>
      <c r="X8" s="138">
        <f t="shared" si="5"/>
        <v>874</v>
      </c>
      <c r="Y8" s="138">
        <f t="shared" si="6"/>
        <v>677</v>
      </c>
      <c r="Z8" s="141">
        <f t="shared" ref="Z8:Z19" si="16">IFERROR(X8/W8,"")</f>
        <v>4.436548223350254</v>
      </c>
    </row>
    <row r="9" spans="1:26" ht="24.95" customHeight="1">
      <c r="A9" s="10">
        <v>3</v>
      </c>
      <c r="B9" s="24" t="s">
        <v>59</v>
      </c>
      <c r="C9" s="140">
        <v>1</v>
      </c>
      <c r="D9" s="140">
        <v>8</v>
      </c>
      <c r="E9" s="138">
        <f t="shared" si="7"/>
        <v>7</v>
      </c>
      <c r="F9" s="141">
        <f t="shared" si="8"/>
        <v>8</v>
      </c>
      <c r="G9" s="140">
        <v>27</v>
      </c>
      <c r="H9" s="140">
        <v>33</v>
      </c>
      <c r="I9" s="138">
        <f t="shared" si="1"/>
        <v>6</v>
      </c>
      <c r="J9" s="141">
        <f t="shared" si="9"/>
        <v>1.2222222222222223</v>
      </c>
      <c r="K9" s="140">
        <v>13</v>
      </c>
      <c r="L9" s="140">
        <v>8</v>
      </c>
      <c r="M9" s="138">
        <f t="shared" si="2"/>
        <v>-5</v>
      </c>
      <c r="N9" s="141">
        <f t="shared" si="10"/>
        <v>0.61538461538461542</v>
      </c>
      <c r="O9" s="140">
        <v>153</v>
      </c>
      <c r="P9" s="140">
        <v>208</v>
      </c>
      <c r="Q9" s="138">
        <f t="shared" si="3"/>
        <v>55</v>
      </c>
      <c r="R9" s="141">
        <f t="shared" si="11"/>
        <v>1.3594771241830066</v>
      </c>
      <c r="S9" s="109">
        <f t="shared" si="12"/>
        <v>14</v>
      </c>
      <c r="T9" s="109">
        <f t="shared" si="13"/>
        <v>16</v>
      </c>
      <c r="U9" s="138">
        <f t="shared" si="14"/>
        <v>2</v>
      </c>
      <c r="V9" s="141">
        <f t="shared" si="15"/>
        <v>1.1428571428571428</v>
      </c>
      <c r="W9" s="138">
        <f t="shared" si="4"/>
        <v>180</v>
      </c>
      <c r="X9" s="138">
        <f t="shared" si="5"/>
        <v>241</v>
      </c>
      <c r="Y9" s="138">
        <f t="shared" si="6"/>
        <v>61</v>
      </c>
      <c r="Z9" s="141">
        <f t="shared" si="16"/>
        <v>1.3388888888888888</v>
      </c>
    </row>
    <row r="10" spans="1:26" ht="24.95" customHeight="1">
      <c r="A10" s="10">
        <v>4</v>
      </c>
      <c r="B10" s="24" t="s">
        <v>60</v>
      </c>
      <c r="C10" s="140">
        <v>1</v>
      </c>
      <c r="D10" s="140"/>
      <c r="E10" s="138">
        <f t="shared" si="7"/>
        <v>-1</v>
      </c>
      <c r="F10" s="141">
        <f t="shared" si="8"/>
        <v>0</v>
      </c>
      <c r="G10" s="140">
        <v>18</v>
      </c>
      <c r="H10" s="140">
        <v>20</v>
      </c>
      <c r="I10" s="138">
        <f t="shared" si="1"/>
        <v>2</v>
      </c>
      <c r="J10" s="141">
        <f t="shared" si="9"/>
        <v>1.1111111111111112</v>
      </c>
      <c r="K10" s="140">
        <v>2</v>
      </c>
      <c r="L10" s="140"/>
      <c r="M10" s="138">
        <f t="shared" si="2"/>
        <v>-2</v>
      </c>
      <c r="N10" s="141">
        <f t="shared" si="10"/>
        <v>0</v>
      </c>
      <c r="O10" s="140">
        <v>14</v>
      </c>
      <c r="P10" s="140"/>
      <c r="Q10" s="138">
        <f t="shared" si="3"/>
        <v>-14</v>
      </c>
      <c r="R10" s="141">
        <f t="shared" si="11"/>
        <v>0</v>
      </c>
      <c r="S10" s="109">
        <f t="shared" si="12"/>
        <v>3</v>
      </c>
      <c r="T10" s="109" t="str">
        <f t="shared" si="13"/>
        <v/>
      </c>
      <c r="U10" s="138" t="str">
        <f t="shared" si="14"/>
        <v/>
      </c>
      <c r="V10" s="141" t="str">
        <f t="shared" si="15"/>
        <v/>
      </c>
      <c r="W10" s="138">
        <f t="shared" si="4"/>
        <v>32</v>
      </c>
      <c r="X10" s="138">
        <f t="shared" si="5"/>
        <v>20</v>
      </c>
      <c r="Y10" s="138">
        <f t="shared" si="6"/>
        <v>-12</v>
      </c>
      <c r="Z10" s="141">
        <f t="shared" si="16"/>
        <v>0.625</v>
      </c>
    </row>
    <row r="11" spans="1:26" ht="24.95" customHeight="1">
      <c r="A11" s="10">
        <v>5</v>
      </c>
      <c r="B11" s="24" t="s">
        <v>61</v>
      </c>
      <c r="C11" s="140">
        <v>23</v>
      </c>
      <c r="D11" s="140">
        <v>27</v>
      </c>
      <c r="E11" s="138">
        <f t="shared" si="7"/>
        <v>4</v>
      </c>
      <c r="F11" s="141">
        <f t="shared" si="8"/>
        <v>1.173913043478261</v>
      </c>
      <c r="G11" s="140">
        <v>177</v>
      </c>
      <c r="H11" s="140">
        <v>154</v>
      </c>
      <c r="I11" s="138">
        <f t="shared" si="1"/>
        <v>-23</v>
      </c>
      <c r="J11" s="141">
        <f t="shared" si="9"/>
        <v>0.87005649717514122</v>
      </c>
      <c r="K11" s="140">
        <v>1</v>
      </c>
      <c r="L11" s="140"/>
      <c r="M11" s="138">
        <f t="shared" si="2"/>
        <v>-1</v>
      </c>
      <c r="N11" s="141">
        <f t="shared" si="10"/>
        <v>0</v>
      </c>
      <c r="O11" s="140">
        <v>4</v>
      </c>
      <c r="P11" s="140">
        <v>4</v>
      </c>
      <c r="Q11" s="138">
        <f t="shared" si="3"/>
        <v>0</v>
      </c>
      <c r="R11" s="141">
        <f t="shared" si="11"/>
        <v>1</v>
      </c>
      <c r="S11" s="109">
        <f t="shared" si="12"/>
        <v>24</v>
      </c>
      <c r="T11" s="109">
        <f t="shared" si="13"/>
        <v>27</v>
      </c>
      <c r="U11" s="138">
        <f t="shared" si="14"/>
        <v>3</v>
      </c>
      <c r="V11" s="141">
        <f t="shared" si="15"/>
        <v>1.125</v>
      </c>
      <c r="W11" s="138">
        <f>G11+O11</f>
        <v>181</v>
      </c>
      <c r="X11" s="138">
        <f t="shared" si="5"/>
        <v>158</v>
      </c>
      <c r="Y11" s="138">
        <f t="shared" si="6"/>
        <v>-23</v>
      </c>
      <c r="Z11" s="141">
        <f t="shared" si="16"/>
        <v>0.8729281767955801</v>
      </c>
    </row>
    <row r="12" spans="1:26" ht="24.95" customHeight="1">
      <c r="A12" s="10">
        <v>6</v>
      </c>
      <c r="B12" s="24" t="s">
        <v>62</v>
      </c>
      <c r="C12" s="140">
        <v>6</v>
      </c>
      <c r="D12" s="140">
        <v>2</v>
      </c>
      <c r="E12" s="138">
        <f t="shared" si="7"/>
        <v>-4</v>
      </c>
      <c r="F12" s="141">
        <f t="shared" si="8"/>
        <v>0.33333333333333331</v>
      </c>
      <c r="G12" s="140">
        <v>29</v>
      </c>
      <c r="H12" s="140">
        <v>29</v>
      </c>
      <c r="I12" s="138">
        <f t="shared" si="1"/>
        <v>0</v>
      </c>
      <c r="J12" s="141">
        <f t="shared" si="9"/>
        <v>1</v>
      </c>
      <c r="K12" s="140">
        <v>52</v>
      </c>
      <c r="L12" s="140">
        <v>98</v>
      </c>
      <c r="M12" s="138">
        <f t="shared" si="2"/>
        <v>46</v>
      </c>
      <c r="N12" s="141">
        <f t="shared" si="10"/>
        <v>1.8846153846153846</v>
      </c>
      <c r="O12" s="140">
        <v>311</v>
      </c>
      <c r="P12" s="140">
        <v>572</v>
      </c>
      <c r="Q12" s="138">
        <f t="shared" si="3"/>
        <v>261</v>
      </c>
      <c r="R12" s="141">
        <f t="shared" si="11"/>
        <v>1.8392282958199357</v>
      </c>
      <c r="S12" s="109">
        <f t="shared" si="12"/>
        <v>58</v>
      </c>
      <c r="T12" s="109">
        <f t="shared" si="13"/>
        <v>100</v>
      </c>
      <c r="U12" s="138">
        <f t="shared" si="14"/>
        <v>42</v>
      </c>
      <c r="V12" s="141">
        <f t="shared" si="15"/>
        <v>1.7241379310344827</v>
      </c>
      <c r="W12" s="138">
        <f t="shared" si="4"/>
        <v>340</v>
      </c>
      <c r="X12" s="138">
        <f t="shared" si="5"/>
        <v>601</v>
      </c>
      <c r="Y12" s="138">
        <f t="shared" si="6"/>
        <v>261</v>
      </c>
      <c r="Z12" s="141">
        <f t="shared" si="16"/>
        <v>1.7676470588235293</v>
      </c>
    </row>
    <row r="13" spans="1:26" ht="24.95" customHeight="1">
      <c r="A13" s="10">
        <v>7</v>
      </c>
      <c r="B13" s="24" t="s">
        <v>63</v>
      </c>
      <c r="C13" s="140">
        <v>16</v>
      </c>
      <c r="D13" s="140">
        <v>49</v>
      </c>
      <c r="E13" s="138">
        <f t="shared" si="7"/>
        <v>33</v>
      </c>
      <c r="F13" s="141">
        <f t="shared" si="8"/>
        <v>3.0625</v>
      </c>
      <c r="G13" s="140">
        <v>152</v>
      </c>
      <c r="H13" s="140">
        <v>200</v>
      </c>
      <c r="I13" s="138">
        <f t="shared" si="1"/>
        <v>48</v>
      </c>
      <c r="J13" s="141">
        <f t="shared" si="9"/>
        <v>1.3157894736842106</v>
      </c>
      <c r="K13" s="140"/>
      <c r="L13" s="140"/>
      <c r="M13" s="138" t="str">
        <f t="shared" si="2"/>
        <v/>
      </c>
      <c r="N13" s="141" t="str">
        <f t="shared" si="10"/>
        <v/>
      </c>
      <c r="O13" s="140"/>
      <c r="P13" s="140"/>
      <c r="Q13" s="138" t="str">
        <f t="shared" si="3"/>
        <v/>
      </c>
      <c r="R13" s="141" t="str">
        <f t="shared" si="11"/>
        <v/>
      </c>
      <c r="S13" s="109">
        <f t="shared" si="12"/>
        <v>16</v>
      </c>
      <c r="T13" s="109">
        <f t="shared" si="13"/>
        <v>49</v>
      </c>
      <c r="U13" s="138">
        <f t="shared" si="14"/>
        <v>33</v>
      </c>
      <c r="V13" s="141">
        <f t="shared" si="15"/>
        <v>3.0625</v>
      </c>
      <c r="W13" s="138">
        <f t="shared" si="4"/>
        <v>152</v>
      </c>
      <c r="X13" s="138">
        <f t="shared" si="5"/>
        <v>200</v>
      </c>
      <c r="Y13" s="138">
        <f t="shared" si="6"/>
        <v>48</v>
      </c>
      <c r="Z13" s="141">
        <f t="shared" si="16"/>
        <v>1.3157894736842106</v>
      </c>
    </row>
    <row r="14" spans="1:26" ht="24.95" customHeight="1">
      <c r="A14" s="10">
        <v>8</v>
      </c>
      <c r="B14" s="24" t="s">
        <v>64</v>
      </c>
      <c r="C14" s="140">
        <v>7</v>
      </c>
      <c r="D14" s="140">
        <v>13</v>
      </c>
      <c r="E14" s="138">
        <f t="shared" si="7"/>
        <v>6</v>
      </c>
      <c r="F14" s="141">
        <f t="shared" si="8"/>
        <v>1.8571428571428572</v>
      </c>
      <c r="G14" s="140">
        <v>24</v>
      </c>
      <c r="H14" s="140">
        <v>48</v>
      </c>
      <c r="I14" s="138">
        <f t="shared" si="1"/>
        <v>24</v>
      </c>
      <c r="J14" s="141">
        <f t="shared" si="9"/>
        <v>2</v>
      </c>
      <c r="K14" s="140">
        <v>26</v>
      </c>
      <c r="L14" s="140">
        <v>22</v>
      </c>
      <c r="M14" s="138">
        <f t="shared" si="2"/>
        <v>-4</v>
      </c>
      <c r="N14" s="141">
        <f t="shared" si="10"/>
        <v>0.84615384615384615</v>
      </c>
      <c r="O14" s="140">
        <v>225</v>
      </c>
      <c r="P14" s="140">
        <v>459</v>
      </c>
      <c r="Q14" s="138">
        <f t="shared" si="3"/>
        <v>234</v>
      </c>
      <c r="R14" s="141">
        <f t="shared" si="11"/>
        <v>2.04</v>
      </c>
      <c r="S14" s="109">
        <f t="shared" si="12"/>
        <v>33</v>
      </c>
      <c r="T14" s="109">
        <f t="shared" si="13"/>
        <v>35</v>
      </c>
      <c r="U14" s="138">
        <f t="shared" si="14"/>
        <v>2</v>
      </c>
      <c r="V14" s="141">
        <f t="shared" si="15"/>
        <v>1.0606060606060606</v>
      </c>
      <c r="W14" s="138">
        <f t="shared" si="4"/>
        <v>249</v>
      </c>
      <c r="X14" s="138">
        <f t="shared" si="5"/>
        <v>507</v>
      </c>
      <c r="Y14" s="138">
        <f t="shared" si="6"/>
        <v>258</v>
      </c>
      <c r="Z14" s="141">
        <f t="shared" si="16"/>
        <v>2.036144578313253</v>
      </c>
    </row>
    <row r="15" spans="1:26" ht="24.95" customHeight="1">
      <c r="A15" s="10">
        <v>9</v>
      </c>
      <c r="B15" s="24" t="s">
        <v>65</v>
      </c>
      <c r="C15" s="140"/>
      <c r="D15" s="140"/>
      <c r="E15" s="138" t="str">
        <f t="shared" si="7"/>
        <v/>
      </c>
      <c r="F15" s="141" t="str">
        <f t="shared" si="8"/>
        <v/>
      </c>
      <c r="G15" s="140">
        <v>2</v>
      </c>
      <c r="H15" s="140">
        <v>2</v>
      </c>
      <c r="I15" s="138">
        <f t="shared" si="1"/>
        <v>0</v>
      </c>
      <c r="J15" s="141">
        <f t="shared" si="9"/>
        <v>1</v>
      </c>
      <c r="K15" s="140">
        <v>8</v>
      </c>
      <c r="L15" s="140">
        <v>11</v>
      </c>
      <c r="M15" s="138">
        <f t="shared" si="2"/>
        <v>3</v>
      </c>
      <c r="N15" s="141">
        <f t="shared" si="10"/>
        <v>1.375</v>
      </c>
      <c r="O15" s="140">
        <v>106</v>
      </c>
      <c r="P15" s="140">
        <v>100</v>
      </c>
      <c r="Q15" s="138">
        <f t="shared" si="3"/>
        <v>-6</v>
      </c>
      <c r="R15" s="141">
        <f t="shared" si="11"/>
        <v>0.94339622641509435</v>
      </c>
      <c r="S15" s="109">
        <f t="shared" si="12"/>
        <v>8</v>
      </c>
      <c r="T15" s="109">
        <f t="shared" si="13"/>
        <v>11</v>
      </c>
      <c r="U15" s="138">
        <f t="shared" si="14"/>
        <v>3</v>
      </c>
      <c r="V15" s="141">
        <f t="shared" si="15"/>
        <v>1.375</v>
      </c>
      <c r="W15" s="138">
        <f t="shared" si="4"/>
        <v>108</v>
      </c>
      <c r="X15" s="138">
        <f t="shared" si="5"/>
        <v>102</v>
      </c>
      <c r="Y15" s="138">
        <f t="shared" si="6"/>
        <v>-6</v>
      </c>
      <c r="Z15" s="141">
        <f t="shared" si="16"/>
        <v>0.94444444444444442</v>
      </c>
    </row>
    <row r="16" spans="1:26" ht="24.95" customHeight="1">
      <c r="A16" s="10">
        <v>10</v>
      </c>
      <c r="B16" s="24" t="s">
        <v>66</v>
      </c>
      <c r="C16" s="140">
        <v>3</v>
      </c>
      <c r="D16" s="140">
        <v>5</v>
      </c>
      <c r="E16" s="138">
        <f t="shared" si="7"/>
        <v>2</v>
      </c>
      <c r="F16" s="141">
        <f t="shared" si="8"/>
        <v>1.6666666666666667</v>
      </c>
      <c r="G16" s="140">
        <v>34</v>
      </c>
      <c r="H16" s="140">
        <v>39</v>
      </c>
      <c r="I16" s="138">
        <f t="shared" si="1"/>
        <v>5</v>
      </c>
      <c r="J16" s="141">
        <f t="shared" si="9"/>
        <v>1.1470588235294117</v>
      </c>
      <c r="K16" s="140">
        <v>14</v>
      </c>
      <c r="L16" s="140">
        <v>18</v>
      </c>
      <c r="M16" s="138">
        <f t="shared" si="2"/>
        <v>4</v>
      </c>
      <c r="N16" s="141">
        <f t="shared" si="10"/>
        <v>1.2857142857142858</v>
      </c>
      <c r="O16" s="140">
        <v>120</v>
      </c>
      <c r="P16" s="140">
        <v>179</v>
      </c>
      <c r="Q16" s="138">
        <f t="shared" si="3"/>
        <v>59</v>
      </c>
      <c r="R16" s="141">
        <f t="shared" si="11"/>
        <v>1.4916666666666667</v>
      </c>
      <c r="S16" s="109">
        <f t="shared" si="12"/>
        <v>17</v>
      </c>
      <c r="T16" s="109">
        <f t="shared" si="13"/>
        <v>23</v>
      </c>
      <c r="U16" s="138">
        <f t="shared" si="14"/>
        <v>6</v>
      </c>
      <c r="V16" s="141">
        <f t="shared" si="15"/>
        <v>1.3529411764705883</v>
      </c>
      <c r="W16" s="138">
        <f t="shared" si="4"/>
        <v>154</v>
      </c>
      <c r="X16" s="138">
        <f t="shared" si="5"/>
        <v>218</v>
      </c>
      <c r="Y16" s="138">
        <f t="shared" si="6"/>
        <v>64</v>
      </c>
      <c r="Z16" s="141">
        <f t="shared" si="16"/>
        <v>1.4155844155844155</v>
      </c>
    </row>
    <row r="17" spans="1:26" ht="24.95" customHeight="1">
      <c r="A17" s="10">
        <v>11</v>
      </c>
      <c r="B17" s="24" t="s">
        <v>67</v>
      </c>
      <c r="C17" s="140"/>
      <c r="D17" s="140"/>
      <c r="E17" s="138" t="str">
        <f t="shared" si="7"/>
        <v/>
      </c>
      <c r="F17" s="141" t="str">
        <f t="shared" si="8"/>
        <v/>
      </c>
      <c r="G17" s="140">
        <v>14</v>
      </c>
      <c r="H17" s="140">
        <v>9</v>
      </c>
      <c r="I17" s="138">
        <f t="shared" si="1"/>
        <v>-5</v>
      </c>
      <c r="J17" s="141">
        <f t="shared" si="9"/>
        <v>0.6428571428571429</v>
      </c>
      <c r="K17" s="140"/>
      <c r="L17" s="140"/>
      <c r="M17" s="138" t="str">
        <f t="shared" si="2"/>
        <v/>
      </c>
      <c r="N17" s="141" t="str">
        <f t="shared" si="10"/>
        <v/>
      </c>
      <c r="O17" s="140"/>
      <c r="P17" s="140"/>
      <c r="Q17" s="138" t="str">
        <f t="shared" si="3"/>
        <v/>
      </c>
      <c r="R17" s="141" t="str">
        <f t="shared" si="11"/>
        <v/>
      </c>
      <c r="S17" s="109" t="str">
        <f t="shared" si="12"/>
        <v/>
      </c>
      <c r="T17" s="109" t="str">
        <f t="shared" si="13"/>
        <v/>
      </c>
      <c r="U17" s="138" t="str">
        <f t="shared" si="14"/>
        <v/>
      </c>
      <c r="V17" s="141" t="str">
        <f t="shared" si="15"/>
        <v/>
      </c>
      <c r="W17" s="138">
        <f t="shared" si="4"/>
        <v>14</v>
      </c>
      <c r="X17" s="138">
        <f t="shared" si="5"/>
        <v>9</v>
      </c>
      <c r="Y17" s="138">
        <f t="shared" si="6"/>
        <v>-5</v>
      </c>
      <c r="Z17" s="141">
        <f t="shared" si="16"/>
        <v>0.6428571428571429</v>
      </c>
    </row>
    <row r="18" spans="1:26" ht="24.95" customHeight="1">
      <c r="A18" s="10">
        <v>12</v>
      </c>
      <c r="B18" s="24" t="s">
        <v>68</v>
      </c>
      <c r="C18" s="140"/>
      <c r="D18" s="140">
        <v>3</v>
      </c>
      <c r="E18" s="138">
        <f t="shared" si="7"/>
        <v>3</v>
      </c>
      <c r="F18" s="141" t="str">
        <f t="shared" si="8"/>
        <v/>
      </c>
      <c r="G18" s="140">
        <v>9</v>
      </c>
      <c r="H18" s="140">
        <v>18</v>
      </c>
      <c r="I18" s="138">
        <f t="shared" si="1"/>
        <v>9</v>
      </c>
      <c r="J18" s="141">
        <f t="shared" si="9"/>
        <v>2</v>
      </c>
      <c r="K18" s="140"/>
      <c r="L18" s="140"/>
      <c r="M18" s="138" t="str">
        <f t="shared" si="2"/>
        <v/>
      </c>
      <c r="N18" s="141" t="str">
        <f t="shared" si="10"/>
        <v/>
      </c>
      <c r="O18" s="140">
        <v>39</v>
      </c>
      <c r="P18" s="140">
        <v>5</v>
      </c>
      <c r="Q18" s="138">
        <f t="shared" si="3"/>
        <v>-34</v>
      </c>
      <c r="R18" s="141">
        <f t="shared" si="11"/>
        <v>0.12820512820512819</v>
      </c>
      <c r="S18" s="109" t="str">
        <f t="shared" si="12"/>
        <v/>
      </c>
      <c r="T18" s="109">
        <f t="shared" si="13"/>
        <v>3</v>
      </c>
      <c r="U18" s="138" t="str">
        <f t="shared" si="14"/>
        <v/>
      </c>
      <c r="V18" s="141" t="str">
        <f t="shared" si="15"/>
        <v/>
      </c>
      <c r="W18" s="138">
        <f t="shared" si="4"/>
        <v>48</v>
      </c>
      <c r="X18" s="138">
        <f t="shared" si="5"/>
        <v>23</v>
      </c>
      <c r="Y18" s="138">
        <f t="shared" si="6"/>
        <v>-25</v>
      </c>
      <c r="Z18" s="141">
        <f t="shared" si="16"/>
        <v>0.47916666666666669</v>
      </c>
    </row>
    <row r="19" spans="1:26" ht="24.95" customHeight="1">
      <c r="A19" s="10">
        <v>13</v>
      </c>
      <c r="B19" s="24" t="s">
        <v>69</v>
      </c>
      <c r="C19" s="140">
        <v>1</v>
      </c>
      <c r="D19" s="140"/>
      <c r="E19" s="138">
        <f t="shared" si="7"/>
        <v>-1</v>
      </c>
      <c r="F19" s="141">
        <f t="shared" si="8"/>
        <v>0</v>
      </c>
      <c r="G19" s="140">
        <v>11</v>
      </c>
      <c r="H19" s="140">
        <v>11</v>
      </c>
      <c r="I19" s="138">
        <f t="shared" si="1"/>
        <v>0</v>
      </c>
      <c r="J19" s="141">
        <f t="shared" si="9"/>
        <v>1</v>
      </c>
      <c r="K19" s="140"/>
      <c r="L19" s="140">
        <v>2</v>
      </c>
      <c r="M19" s="138">
        <f t="shared" si="2"/>
        <v>2</v>
      </c>
      <c r="N19" s="141" t="str">
        <f t="shared" si="10"/>
        <v/>
      </c>
      <c r="O19" s="140"/>
      <c r="P19" s="140">
        <v>2</v>
      </c>
      <c r="Q19" s="138">
        <f t="shared" si="3"/>
        <v>2</v>
      </c>
      <c r="R19" s="141" t="str">
        <f t="shared" si="11"/>
        <v/>
      </c>
      <c r="S19" s="109">
        <f t="shared" si="12"/>
        <v>1</v>
      </c>
      <c r="T19" s="109">
        <f t="shared" si="13"/>
        <v>2</v>
      </c>
      <c r="U19" s="138">
        <f t="shared" si="14"/>
        <v>1</v>
      </c>
      <c r="V19" s="141">
        <f t="shared" si="15"/>
        <v>2</v>
      </c>
      <c r="W19" s="138">
        <f>G19+O19</f>
        <v>11</v>
      </c>
      <c r="X19" s="138">
        <f>H19+P19</f>
        <v>13</v>
      </c>
      <c r="Y19" s="138">
        <f t="shared" si="6"/>
        <v>2</v>
      </c>
      <c r="Z19" s="141">
        <f t="shared" si="16"/>
        <v>1.1818181818181819</v>
      </c>
    </row>
  </sheetData>
  <sheetProtection algorithmName="SHA-512" hashValue="ze+bCHky8c4F58m1jspE7o8uwqoIJcrQhx4d+n+F5BSYB6g5VSYEF7Y6ZQMoYOt8GpgwTtb7OTs5Mk9zHaArUg==" saltValue="fe6AKJOfyU+UPUdSTsQuZw==" spinCount="100000" sheet="1" objects="1" scenarios="1"/>
  <mergeCells count="10">
    <mergeCell ref="Q4:R4"/>
    <mergeCell ref="S4:T4"/>
    <mergeCell ref="U4:V4"/>
    <mergeCell ref="Y4:Z4"/>
    <mergeCell ref="A1:X3"/>
    <mergeCell ref="C4:D4"/>
    <mergeCell ref="E4:F4"/>
    <mergeCell ref="I4:J4"/>
    <mergeCell ref="K4:L4"/>
    <mergeCell ref="M4:N4"/>
  </mergeCells>
  <pageMargins left="0.25" right="0.25" top="0.75" bottom="0.75" header="0.3" footer="0.3"/>
  <pageSetup paperSize="9" scale="47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C1DE0D-F3CA-4C6F-858B-B20F777FCF3A}">
  <dimension ref="A1:O35"/>
  <sheetViews>
    <sheetView topLeftCell="A16" zoomScale="70" zoomScaleNormal="70" workbookViewId="0">
      <selection activeCell="G7" sqref="G7:H35"/>
    </sheetView>
  </sheetViews>
  <sheetFormatPr defaultRowHeight="15"/>
  <cols>
    <col min="1" max="1" width="3.7109375" style="64" customWidth="1"/>
    <col min="2" max="2" width="103.42578125" style="64" customWidth="1"/>
    <col min="3" max="10" width="15.7109375" customWidth="1"/>
  </cols>
  <sheetData>
    <row r="1" spans="1:15">
      <c r="A1" s="170" t="s">
        <v>282</v>
      </c>
      <c r="B1" s="170"/>
      <c r="C1" s="170"/>
      <c r="D1" s="170"/>
      <c r="E1" s="170"/>
      <c r="F1" s="170"/>
      <c r="G1" s="170"/>
      <c r="H1" s="170"/>
      <c r="I1" s="170"/>
      <c r="J1" s="60" t="s">
        <v>14</v>
      </c>
      <c r="K1" s="6"/>
      <c r="L1" s="6"/>
      <c r="M1" s="6"/>
      <c r="N1" s="6"/>
      <c r="O1" s="6"/>
    </row>
    <row r="2" spans="1:15">
      <c r="A2" s="170"/>
      <c r="B2" s="170"/>
      <c r="C2" s="170"/>
      <c r="D2" s="170"/>
      <c r="E2" s="170"/>
      <c r="F2" s="170"/>
      <c r="G2" s="170"/>
      <c r="H2" s="170"/>
      <c r="I2" s="170"/>
      <c r="J2" s="189" t="s">
        <v>325</v>
      </c>
      <c r="K2" s="6"/>
      <c r="L2" s="6"/>
      <c r="M2" s="6"/>
      <c r="N2" s="6"/>
      <c r="O2" s="6"/>
    </row>
    <row r="3" spans="1:15">
      <c r="A3" s="169"/>
      <c r="B3" s="169"/>
      <c r="C3" s="169"/>
      <c r="D3" s="169"/>
      <c r="E3" s="169"/>
      <c r="F3" s="169"/>
      <c r="G3" s="169"/>
      <c r="H3" s="169"/>
      <c r="I3" s="169"/>
      <c r="J3" s="172"/>
    </row>
    <row r="4" spans="1:15" ht="66" customHeight="1">
      <c r="A4" s="61"/>
      <c r="B4" s="59" t="s">
        <v>70</v>
      </c>
      <c r="C4" s="41" t="str">
        <f>"Факт " &amp; J2 &amp; " 2024 г"</f>
        <v>Факт Сентябрь 2024 г</v>
      </c>
      <c r="D4" s="41" t="str">
        <f xml:space="preserve"> "Факт " &amp; J2 &amp; " 2025 г"</f>
        <v>Факт Сентябрь 2025 г</v>
      </c>
      <c r="E4" s="176" t="s">
        <v>317</v>
      </c>
      <c r="F4" s="177"/>
      <c r="G4" s="41" t="str">
        <f xml:space="preserve"> "Факт Январь - "&amp; J2 &amp; " 2024 г"</f>
        <v>Факт Январь - Сентябрь 2024 г</v>
      </c>
      <c r="H4" s="41" t="str">
        <f xml:space="preserve"> "Факт Январь - "&amp; J2 &amp; " 2025 г"</f>
        <v>Факт Январь - Сентябрь 2025 г</v>
      </c>
      <c r="I4" s="176" t="s">
        <v>317</v>
      </c>
      <c r="J4" s="177"/>
    </row>
    <row r="5" spans="1:15" ht="15" customHeight="1">
      <c r="A5" s="70"/>
      <c r="B5" s="70"/>
      <c r="C5" s="29"/>
      <c r="D5" s="29"/>
      <c r="E5" s="28" t="s">
        <v>3</v>
      </c>
      <c r="F5" s="12" t="s">
        <v>4</v>
      </c>
      <c r="G5" s="15"/>
      <c r="H5" s="15"/>
      <c r="I5" s="28" t="s">
        <v>3</v>
      </c>
      <c r="J5" s="12" t="s">
        <v>4</v>
      </c>
    </row>
    <row r="6" spans="1:15" ht="15" customHeight="1">
      <c r="A6" s="61" t="s">
        <v>1</v>
      </c>
      <c r="B6" s="12" t="s">
        <v>12</v>
      </c>
      <c r="C6" s="12">
        <v>1</v>
      </c>
      <c r="D6" s="12">
        <v>2</v>
      </c>
      <c r="E6" s="12">
        <v>3</v>
      </c>
      <c r="F6" s="12">
        <v>4</v>
      </c>
      <c r="G6" s="12">
        <v>5</v>
      </c>
      <c r="H6" s="12">
        <v>6</v>
      </c>
      <c r="I6" s="12">
        <v>7</v>
      </c>
      <c r="J6" s="12">
        <v>8</v>
      </c>
    </row>
    <row r="7" spans="1:15" ht="24.95" customHeight="1">
      <c r="A7" s="61">
        <v>1</v>
      </c>
      <c r="B7" s="29" t="s">
        <v>71</v>
      </c>
      <c r="C7" s="140">
        <v>34</v>
      </c>
      <c r="D7" s="140">
        <v>91</v>
      </c>
      <c r="E7" s="138">
        <f t="shared" ref="E7" si="0">IF(AND(C7=0,D7=0),"",IFERROR(IF(OR(D7=0,D7=""),-C7,D7-C7),""))</f>
        <v>57</v>
      </c>
      <c r="F7" s="141">
        <f>IFERROR(D7/C7,"")</f>
        <v>2.6764705882352939</v>
      </c>
      <c r="G7" s="146">
        <v>249</v>
      </c>
      <c r="H7" s="146">
        <v>554</v>
      </c>
      <c r="I7" s="138">
        <f t="shared" ref="I7" si="1">IF(AND(G7=0,H7=0),"",IFERROR(IF(OR(H7=0,H7=""),-G7,H7-G7),""))</f>
        <v>305</v>
      </c>
      <c r="J7" s="141">
        <f>IFERROR(H7/G7,"")</f>
        <v>2.2248995983935744</v>
      </c>
    </row>
    <row r="8" spans="1:15" ht="24.95" customHeight="1">
      <c r="A8" s="61">
        <v>2</v>
      </c>
      <c r="B8" s="29" t="s">
        <v>72</v>
      </c>
      <c r="C8" s="140"/>
      <c r="D8" s="140"/>
      <c r="E8" s="138" t="str">
        <f t="shared" ref="E8" si="2">IF(AND(C8=0,D8=0),"",IFERROR(IF(OR(D8=0,D8=""),-C8,D8-C8),""))</f>
        <v/>
      </c>
      <c r="F8" s="141" t="str">
        <f t="shared" ref="F8:F35" si="3">IFERROR(D8/C8,"")</f>
        <v/>
      </c>
      <c r="G8" s="146"/>
      <c r="H8" s="146"/>
      <c r="I8" s="138" t="str">
        <f t="shared" ref="I8:I35" si="4">IF(AND(G8=0,H8=0),"",IFERROR(IF(OR(H8=0,H8=""),-G8,H8-G8),""))</f>
        <v/>
      </c>
      <c r="J8" s="141" t="str">
        <f t="shared" ref="J8:J35" si="5">IFERROR(H8/G8,"")</f>
        <v/>
      </c>
    </row>
    <row r="9" spans="1:15" ht="24.95" customHeight="1">
      <c r="A9" s="61">
        <v>3</v>
      </c>
      <c r="B9" s="15" t="s">
        <v>73</v>
      </c>
      <c r="C9" s="140">
        <v>20</v>
      </c>
      <c r="D9" s="140">
        <v>31</v>
      </c>
      <c r="E9" s="138">
        <f t="shared" ref="E9" si="6">IF(AND(C9=0,D9=0),"",IFERROR(IF(OR(D9=0,D9=""),-C9,D9-C9),""))</f>
        <v>11</v>
      </c>
      <c r="F9" s="141">
        <f t="shared" si="3"/>
        <v>1.55</v>
      </c>
      <c r="G9" s="146">
        <v>93</v>
      </c>
      <c r="H9" s="146">
        <v>188</v>
      </c>
      <c r="I9" s="138">
        <f t="shared" si="4"/>
        <v>95</v>
      </c>
      <c r="J9" s="141">
        <f t="shared" si="5"/>
        <v>2.021505376344086</v>
      </c>
    </row>
    <row r="10" spans="1:15" ht="24.95" customHeight="1">
      <c r="A10" s="61">
        <v>4</v>
      </c>
      <c r="B10" s="15" t="s">
        <v>74</v>
      </c>
      <c r="C10" s="140">
        <v>3</v>
      </c>
      <c r="D10" s="140">
        <v>18</v>
      </c>
      <c r="E10" s="138">
        <f t="shared" ref="E10:E12" si="7">IF(AND(C10=0,D10=0),"",IFERROR(IF(OR(D10=0,D10=""),-C10,D10-C10),""))</f>
        <v>15</v>
      </c>
      <c r="F10" s="141">
        <f t="shared" si="3"/>
        <v>6</v>
      </c>
      <c r="G10" s="146">
        <v>64</v>
      </c>
      <c r="H10" s="146">
        <v>119</v>
      </c>
      <c r="I10" s="138">
        <f t="shared" si="4"/>
        <v>55</v>
      </c>
      <c r="J10" s="141">
        <f t="shared" si="5"/>
        <v>1.859375</v>
      </c>
    </row>
    <row r="11" spans="1:15" ht="24.95" customHeight="1">
      <c r="A11" s="61">
        <v>5</v>
      </c>
      <c r="B11" s="15" t="s">
        <v>75</v>
      </c>
      <c r="C11" s="140">
        <v>5</v>
      </c>
      <c r="D11" s="140">
        <v>10</v>
      </c>
      <c r="E11" s="138">
        <f t="shared" si="7"/>
        <v>5</v>
      </c>
      <c r="F11" s="141">
        <f t="shared" si="3"/>
        <v>2</v>
      </c>
      <c r="G11" s="146">
        <v>34</v>
      </c>
      <c r="H11" s="146">
        <v>69</v>
      </c>
      <c r="I11" s="138">
        <f t="shared" si="4"/>
        <v>35</v>
      </c>
      <c r="J11" s="141">
        <f t="shared" si="5"/>
        <v>2.0294117647058822</v>
      </c>
    </row>
    <row r="12" spans="1:15" ht="24.95" customHeight="1">
      <c r="A12" s="61">
        <v>6</v>
      </c>
      <c r="B12" s="15" t="s">
        <v>18</v>
      </c>
      <c r="C12" s="140">
        <v>5</v>
      </c>
      <c r="D12" s="140">
        <v>27</v>
      </c>
      <c r="E12" s="138">
        <f t="shared" si="7"/>
        <v>22</v>
      </c>
      <c r="F12" s="141">
        <f t="shared" si="3"/>
        <v>5.4</v>
      </c>
      <c r="G12" s="146">
        <v>41</v>
      </c>
      <c r="H12" s="146">
        <v>143</v>
      </c>
      <c r="I12" s="138">
        <f t="shared" si="4"/>
        <v>102</v>
      </c>
      <c r="J12" s="141">
        <f t="shared" si="5"/>
        <v>3.4878048780487805</v>
      </c>
    </row>
    <row r="13" spans="1:15" ht="24.95" customHeight="1">
      <c r="A13" s="61">
        <v>7</v>
      </c>
      <c r="B13" s="15" t="s">
        <v>76</v>
      </c>
      <c r="C13" s="140"/>
      <c r="D13" s="140">
        <v>5</v>
      </c>
      <c r="E13" s="138">
        <f t="shared" ref="E13:E18" si="8">IF(AND(C13=0,D13=0),"",IFERROR(IF(OR(D13=0,D13=""),-C13,D13-C13),""))</f>
        <v>5</v>
      </c>
      <c r="F13" s="141" t="str">
        <f t="shared" ref="F13:F18" si="9">IFERROR(D13/C13,"")</f>
        <v/>
      </c>
      <c r="G13" s="146"/>
      <c r="H13" s="146">
        <v>22</v>
      </c>
      <c r="I13" s="138">
        <f t="shared" si="4"/>
        <v>22</v>
      </c>
      <c r="J13" s="141" t="str">
        <f t="shared" si="5"/>
        <v/>
      </c>
    </row>
    <row r="14" spans="1:15" ht="24.95" customHeight="1">
      <c r="A14" s="61">
        <v>8</v>
      </c>
      <c r="B14" s="29" t="s">
        <v>146</v>
      </c>
      <c r="C14" s="140">
        <v>1</v>
      </c>
      <c r="D14" s="140">
        <v>0</v>
      </c>
      <c r="E14" s="138">
        <f t="shared" si="8"/>
        <v>-1</v>
      </c>
      <c r="F14" s="141">
        <f t="shared" si="9"/>
        <v>0</v>
      </c>
      <c r="G14" s="146">
        <v>17</v>
      </c>
      <c r="H14" s="146">
        <v>13</v>
      </c>
      <c r="I14" s="138">
        <f t="shared" si="4"/>
        <v>-4</v>
      </c>
      <c r="J14" s="141">
        <f t="shared" si="5"/>
        <v>0.76470588235294112</v>
      </c>
    </row>
    <row r="15" spans="1:15" ht="24.95" customHeight="1">
      <c r="A15" s="61">
        <v>9</v>
      </c>
      <c r="B15" s="15" t="s">
        <v>78</v>
      </c>
      <c r="C15" s="140">
        <v>3</v>
      </c>
      <c r="D15" s="140">
        <v>7</v>
      </c>
      <c r="E15" s="138">
        <f t="shared" si="8"/>
        <v>4</v>
      </c>
      <c r="F15" s="141">
        <f t="shared" si="9"/>
        <v>2.3333333333333335</v>
      </c>
      <c r="G15" s="146">
        <v>31</v>
      </c>
      <c r="H15" s="146">
        <v>59</v>
      </c>
      <c r="I15" s="138">
        <f t="shared" si="4"/>
        <v>28</v>
      </c>
      <c r="J15" s="141">
        <f t="shared" si="5"/>
        <v>1.903225806451613</v>
      </c>
    </row>
    <row r="16" spans="1:15" ht="24.95" customHeight="1">
      <c r="A16" s="61">
        <v>10</v>
      </c>
      <c r="B16" s="15" t="s">
        <v>79</v>
      </c>
      <c r="C16" s="140">
        <v>2</v>
      </c>
      <c r="D16" s="140"/>
      <c r="E16" s="138">
        <f t="shared" si="8"/>
        <v>-2</v>
      </c>
      <c r="F16" s="141">
        <f t="shared" si="9"/>
        <v>0</v>
      </c>
      <c r="G16" s="146">
        <v>19</v>
      </c>
      <c r="H16" s="146">
        <v>29</v>
      </c>
      <c r="I16" s="138">
        <f t="shared" si="4"/>
        <v>10</v>
      </c>
      <c r="J16" s="141">
        <f t="shared" si="5"/>
        <v>1.5263157894736843</v>
      </c>
    </row>
    <row r="17" spans="1:10" ht="24.95" customHeight="1">
      <c r="A17" s="61">
        <v>11</v>
      </c>
      <c r="B17" s="29" t="s">
        <v>283</v>
      </c>
      <c r="C17" s="140">
        <v>1</v>
      </c>
      <c r="D17" s="140">
        <v>7</v>
      </c>
      <c r="E17" s="138">
        <f t="shared" si="8"/>
        <v>6</v>
      </c>
      <c r="F17" s="141">
        <f t="shared" si="9"/>
        <v>7</v>
      </c>
      <c r="G17" s="146">
        <v>12</v>
      </c>
      <c r="H17" s="146">
        <v>30</v>
      </c>
      <c r="I17" s="138">
        <f t="shared" si="4"/>
        <v>18</v>
      </c>
      <c r="J17" s="141">
        <f t="shared" si="5"/>
        <v>2.5</v>
      </c>
    </row>
    <row r="18" spans="1:10" ht="24.95" customHeight="1">
      <c r="A18" s="61">
        <v>12</v>
      </c>
      <c r="B18" s="15" t="s">
        <v>80</v>
      </c>
      <c r="C18" s="140">
        <v>34</v>
      </c>
      <c r="D18" s="140">
        <v>91</v>
      </c>
      <c r="E18" s="138">
        <f t="shared" si="8"/>
        <v>57</v>
      </c>
      <c r="F18" s="141">
        <f t="shared" si="9"/>
        <v>2.6764705882352939</v>
      </c>
      <c r="G18" s="146">
        <v>249</v>
      </c>
      <c r="H18" s="146">
        <v>554</v>
      </c>
      <c r="I18" s="138">
        <f t="shared" si="4"/>
        <v>305</v>
      </c>
      <c r="J18" s="141">
        <f t="shared" si="5"/>
        <v>2.2248995983935744</v>
      </c>
    </row>
    <row r="19" spans="1:10" ht="24.95" customHeight="1">
      <c r="A19" s="61">
        <v>13</v>
      </c>
      <c r="B19" s="15" t="s">
        <v>81</v>
      </c>
      <c r="C19" s="140">
        <v>19</v>
      </c>
      <c r="D19" s="140">
        <v>71</v>
      </c>
      <c r="E19" s="138">
        <f t="shared" ref="E19:E32" si="10">IF(AND(C19=0,D19=0),"",IFERROR(IF(OR(D19=0,D19=""),-C19,D19-C19),""))</f>
        <v>52</v>
      </c>
      <c r="F19" s="141">
        <f t="shared" si="3"/>
        <v>3.736842105263158</v>
      </c>
      <c r="G19" s="146">
        <v>213</v>
      </c>
      <c r="H19" s="146">
        <v>433</v>
      </c>
      <c r="I19" s="138">
        <f t="shared" si="4"/>
        <v>220</v>
      </c>
      <c r="J19" s="141">
        <f t="shared" si="5"/>
        <v>2.032863849765258</v>
      </c>
    </row>
    <row r="20" spans="1:10" ht="24.95" customHeight="1">
      <c r="A20" s="61">
        <v>14</v>
      </c>
      <c r="B20" s="15" t="s">
        <v>82</v>
      </c>
      <c r="C20" s="140">
        <v>15</v>
      </c>
      <c r="D20" s="140">
        <v>20</v>
      </c>
      <c r="E20" s="138">
        <f t="shared" si="10"/>
        <v>5</v>
      </c>
      <c r="F20" s="141">
        <f t="shared" si="3"/>
        <v>1.3333333333333333</v>
      </c>
      <c r="G20" s="146">
        <v>36</v>
      </c>
      <c r="H20" s="146">
        <v>121</v>
      </c>
      <c r="I20" s="138">
        <f t="shared" si="4"/>
        <v>85</v>
      </c>
      <c r="J20" s="141">
        <f t="shared" si="5"/>
        <v>3.3611111111111112</v>
      </c>
    </row>
    <row r="21" spans="1:10" ht="24.95" customHeight="1">
      <c r="A21" s="61">
        <v>15</v>
      </c>
      <c r="B21" s="29" t="s">
        <v>83</v>
      </c>
      <c r="C21" s="122">
        <v>5</v>
      </c>
      <c r="D21" s="140">
        <v>35</v>
      </c>
      <c r="E21" s="138">
        <f t="shared" si="10"/>
        <v>30</v>
      </c>
      <c r="F21" s="141">
        <f t="shared" si="3"/>
        <v>7</v>
      </c>
      <c r="G21" s="146">
        <v>38</v>
      </c>
      <c r="H21" s="146">
        <v>357</v>
      </c>
      <c r="I21" s="138">
        <f t="shared" si="4"/>
        <v>319</v>
      </c>
      <c r="J21" s="141">
        <f t="shared" si="5"/>
        <v>9.3947368421052637</v>
      </c>
    </row>
    <row r="22" spans="1:10" ht="24.95" customHeight="1">
      <c r="A22" s="61">
        <v>16</v>
      </c>
      <c r="B22" s="29" t="s">
        <v>147</v>
      </c>
      <c r="C22" s="122">
        <v>7</v>
      </c>
      <c r="D22" s="140">
        <v>9</v>
      </c>
      <c r="E22" s="138">
        <f t="shared" si="10"/>
        <v>2</v>
      </c>
      <c r="F22" s="141">
        <f t="shared" si="3"/>
        <v>1.2857142857142858</v>
      </c>
      <c r="G22" s="146">
        <v>59</v>
      </c>
      <c r="H22" s="146">
        <v>71</v>
      </c>
      <c r="I22" s="138">
        <f t="shared" si="4"/>
        <v>12</v>
      </c>
      <c r="J22" s="141">
        <f t="shared" si="5"/>
        <v>1.2033898305084745</v>
      </c>
    </row>
    <row r="23" spans="1:10" ht="24.95" customHeight="1">
      <c r="A23" s="61">
        <v>17</v>
      </c>
      <c r="B23" s="29" t="s">
        <v>72</v>
      </c>
      <c r="C23" s="122"/>
      <c r="D23" s="140"/>
      <c r="E23" s="138" t="str">
        <f t="shared" si="10"/>
        <v/>
      </c>
      <c r="F23" s="141" t="str">
        <f t="shared" si="3"/>
        <v/>
      </c>
      <c r="G23" s="146"/>
      <c r="H23" s="146"/>
      <c r="I23" s="138" t="str">
        <f t="shared" si="4"/>
        <v/>
      </c>
      <c r="J23" s="141" t="str">
        <f t="shared" si="5"/>
        <v/>
      </c>
    </row>
    <row r="24" spans="1:10" ht="24.95" customHeight="1">
      <c r="A24" s="61">
        <v>18</v>
      </c>
      <c r="B24" s="15" t="s">
        <v>73</v>
      </c>
      <c r="C24" s="122">
        <v>3</v>
      </c>
      <c r="D24" s="140">
        <v>4</v>
      </c>
      <c r="E24" s="138">
        <f t="shared" si="10"/>
        <v>1</v>
      </c>
      <c r="F24" s="141">
        <f t="shared" si="3"/>
        <v>1.3333333333333333</v>
      </c>
      <c r="G24" s="146">
        <v>37</v>
      </c>
      <c r="H24" s="146">
        <v>35</v>
      </c>
      <c r="I24" s="138">
        <f t="shared" si="4"/>
        <v>-2</v>
      </c>
      <c r="J24" s="141">
        <f t="shared" si="5"/>
        <v>0.94594594594594594</v>
      </c>
    </row>
    <row r="25" spans="1:10" ht="24.95" customHeight="1">
      <c r="A25" s="61">
        <v>19</v>
      </c>
      <c r="B25" s="15" t="s">
        <v>75</v>
      </c>
      <c r="C25" s="122">
        <v>2</v>
      </c>
      <c r="D25" s="140"/>
      <c r="E25" s="138">
        <f t="shared" si="10"/>
        <v>-2</v>
      </c>
      <c r="F25" s="141">
        <f t="shared" si="3"/>
        <v>0</v>
      </c>
      <c r="G25" s="146">
        <v>15</v>
      </c>
      <c r="H25" s="146">
        <v>13</v>
      </c>
      <c r="I25" s="138">
        <f t="shared" si="4"/>
        <v>-2</v>
      </c>
      <c r="J25" s="141">
        <f t="shared" si="5"/>
        <v>0.8666666666666667</v>
      </c>
    </row>
    <row r="26" spans="1:10" ht="24.95" customHeight="1">
      <c r="A26" s="61">
        <v>20</v>
      </c>
      <c r="B26" s="15" t="s">
        <v>18</v>
      </c>
      <c r="C26" s="122">
        <v>2</v>
      </c>
      <c r="D26" s="140">
        <v>4</v>
      </c>
      <c r="E26" s="138">
        <f t="shared" si="10"/>
        <v>2</v>
      </c>
      <c r="F26" s="141">
        <f t="shared" si="3"/>
        <v>2</v>
      </c>
      <c r="G26" s="146">
        <v>7</v>
      </c>
      <c r="H26" s="146">
        <v>11</v>
      </c>
      <c r="I26" s="138">
        <f t="shared" si="4"/>
        <v>4</v>
      </c>
      <c r="J26" s="141">
        <f t="shared" si="5"/>
        <v>1.5714285714285714</v>
      </c>
    </row>
    <row r="27" spans="1:10" ht="24.95" customHeight="1">
      <c r="A27" s="61">
        <v>21</v>
      </c>
      <c r="B27" s="15" t="s">
        <v>76</v>
      </c>
      <c r="C27" s="122"/>
      <c r="D27" s="140">
        <v>1</v>
      </c>
      <c r="E27" s="138">
        <f t="shared" si="10"/>
        <v>1</v>
      </c>
      <c r="F27" s="141" t="str">
        <f t="shared" si="3"/>
        <v/>
      </c>
      <c r="G27" s="146"/>
      <c r="H27" s="146">
        <v>12</v>
      </c>
      <c r="I27" s="138">
        <f t="shared" si="4"/>
        <v>12</v>
      </c>
      <c r="J27" s="141" t="str">
        <f t="shared" si="5"/>
        <v/>
      </c>
    </row>
    <row r="28" spans="1:10" ht="24.95" customHeight="1">
      <c r="A28" s="61">
        <v>22</v>
      </c>
      <c r="B28" s="13" t="s">
        <v>146</v>
      </c>
      <c r="C28" s="122">
        <v>2</v>
      </c>
      <c r="D28" s="140"/>
      <c r="E28" s="138">
        <f t="shared" si="10"/>
        <v>-2</v>
      </c>
      <c r="F28" s="141">
        <f t="shared" si="3"/>
        <v>0</v>
      </c>
      <c r="G28" s="146">
        <v>16</v>
      </c>
      <c r="H28" s="146">
        <v>0</v>
      </c>
      <c r="I28" s="138">
        <f t="shared" si="4"/>
        <v>-16</v>
      </c>
      <c r="J28" s="141">
        <f t="shared" si="5"/>
        <v>0</v>
      </c>
    </row>
    <row r="29" spans="1:10" ht="24.95" customHeight="1">
      <c r="A29" s="61">
        <v>23</v>
      </c>
      <c r="B29" s="15" t="s">
        <v>78</v>
      </c>
      <c r="C29" s="122">
        <v>1</v>
      </c>
      <c r="D29" s="140"/>
      <c r="E29" s="138">
        <f t="shared" si="10"/>
        <v>-1</v>
      </c>
      <c r="F29" s="141">
        <f t="shared" si="3"/>
        <v>0</v>
      </c>
      <c r="G29" s="146">
        <v>8</v>
      </c>
      <c r="H29" s="146">
        <v>0</v>
      </c>
      <c r="I29" s="138">
        <f t="shared" si="4"/>
        <v>-8</v>
      </c>
      <c r="J29" s="141">
        <f t="shared" si="5"/>
        <v>0</v>
      </c>
    </row>
    <row r="30" spans="1:10" ht="24.95" customHeight="1">
      <c r="A30" s="61">
        <v>24</v>
      </c>
      <c r="B30" s="15" t="s">
        <v>79</v>
      </c>
      <c r="C30" s="122">
        <v>1</v>
      </c>
      <c r="D30" s="140"/>
      <c r="E30" s="138">
        <f t="shared" si="10"/>
        <v>-1</v>
      </c>
      <c r="F30" s="141">
        <f t="shared" si="3"/>
        <v>0</v>
      </c>
      <c r="G30" s="146">
        <v>8</v>
      </c>
      <c r="H30" s="146">
        <v>0</v>
      </c>
      <c r="I30" s="138">
        <f t="shared" si="4"/>
        <v>-8</v>
      </c>
      <c r="J30" s="141">
        <f t="shared" si="5"/>
        <v>0</v>
      </c>
    </row>
    <row r="31" spans="1:10" ht="24.95" customHeight="1">
      <c r="A31" s="61">
        <v>25</v>
      </c>
      <c r="B31" s="11" t="s">
        <v>83</v>
      </c>
      <c r="C31" s="122">
        <v>5</v>
      </c>
      <c r="D31" s="140">
        <v>11</v>
      </c>
      <c r="E31" s="138">
        <f t="shared" si="10"/>
        <v>6</v>
      </c>
      <c r="F31" s="141">
        <f t="shared" si="3"/>
        <v>2.2000000000000002</v>
      </c>
      <c r="G31" s="146">
        <v>35</v>
      </c>
      <c r="H31" s="146">
        <v>96</v>
      </c>
      <c r="I31" s="138">
        <f t="shared" si="4"/>
        <v>61</v>
      </c>
      <c r="J31" s="141">
        <f t="shared" si="5"/>
        <v>2.7428571428571429</v>
      </c>
    </row>
    <row r="32" spans="1:10" ht="24.95" customHeight="1">
      <c r="A32" s="61">
        <v>26</v>
      </c>
      <c r="B32" s="29" t="s">
        <v>148</v>
      </c>
      <c r="C32" s="122">
        <v>12</v>
      </c>
      <c r="D32" s="140">
        <v>1</v>
      </c>
      <c r="E32" s="138">
        <f t="shared" si="10"/>
        <v>-11</v>
      </c>
      <c r="F32" s="141">
        <f t="shared" si="3"/>
        <v>8.3333333333333329E-2</v>
      </c>
      <c r="G32" s="146">
        <v>14</v>
      </c>
      <c r="H32" s="146">
        <v>10</v>
      </c>
      <c r="I32" s="138">
        <f t="shared" si="4"/>
        <v>-4</v>
      </c>
      <c r="J32" s="141">
        <f t="shared" si="5"/>
        <v>0.7142857142857143</v>
      </c>
    </row>
    <row r="33" spans="1:10" ht="24.95" customHeight="1">
      <c r="A33" s="61">
        <v>27</v>
      </c>
      <c r="B33" s="29" t="s">
        <v>149</v>
      </c>
      <c r="C33" s="122">
        <v>5</v>
      </c>
      <c r="D33" s="140"/>
      <c r="E33" s="138">
        <f t="shared" ref="E33:E35" si="11">IF(AND(C33=0,D33=0),"",IFERROR(IF(OR(D33=0,D33=""),-C33,D33-C33),""))</f>
        <v>-5</v>
      </c>
      <c r="F33" s="141">
        <f t="shared" si="3"/>
        <v>0</v>
      </c>
      <c r="G33" s="146">
        <v>6</v>
      </c>
      <c r="H33" s="146">
        <v>2</v>
      </c>
      <c r="I33" s="138">
        <f t="shared" si="4"/>
        <v>-4</v>
      </c>
      <c r="J33" s="141">
        <f t="shared" si="5"/>
        <v>0.33333333333333331</v>
      </c>
    </row>
    <row r="34" spans="1:10" ht="24.95" customHeight="1">
      <c r="A34" s="61">
        <v>28</v>
      </c>
      <c r="B34" s="29" t="s">
        <v>150</v>
      </c>
      <c r="C34" s="122">
        <v>7</v>
      </c>
      <c r="D34" s="140">
        <v>1</v>
      </c>
      <c r="E34" s="138">
        <f t="shared" si="11"/>
        <v>-6</v>
      </c>
      <c r="F34" s="141">
        <f t="shared" si="3"/>
        <v>0.14285714285714285</v>
      </c>
      <c r="G34" s="146">
        <v>8</v>
      </c>
      <c r="H34" s="146">
        <v>8</v>
      </c>
      <c r="I34" s="138">
        <f t="shared" si="4"/>
        <v>0</v>
      </c>
      <c r="J34" s="141">
        <f t="shared" si="5"/>
        <v>1</v>
      </c>
    </row>
    <row r="35" spans="1:10" ht="24.95" customHeight="1">
      <c r="A35" s="61">
        <v>29</v>
      </c>
      <c r="B35" s="29" t="s">
        <v>83</v>
      </c>
      <c r="C35" s="122">
        <v>9</v>
      </c>
      <c r="D35" s="140">
        <v>8</v>
      </c>
      <c r="E35" s="138">
        <f t="shared" si="11"/>
        <v>-1</v>
      </c>
      <c r="F35" s="141">
        <f t="shared" si="3"/>
        <v>0.88888888888888884</v>
      </c>
      <c r="G35" s="146">
        <v>9</v>
      </c>
      <c r="H35" s="146">
        <v>7</v>
      </c>
      <c r="I35" s="138">
        <f t="shared" si="4"/>
        <v>-2</v>
      </c>
      <c r="J35" s="141">
        <f t="shared" si="5"/>
        <v>0.77777777777777779</v>
      </c>
    </row>
  </sheetData>
  <mergeCells count="4">
    <mergeCell ref="E4:F4"/>
    <mergeCell ref="I4:J4"/>
    <mergeCell ref="A1:I3"/>
    <mergeCell ref="J2:J3"/>
  </mergeCells>
  <phoneticPr fontId="4" type="noConversion"/>
  <pageMargins left="0.23622047244094491" right="0.23622047244094491" top="0.74803149606299213" bottom="0.74803149606299213" header="0.31496062992125984" footer="0.31496062992125984"/>
  <pageSetup paperSize="9" scale="58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1FB031-CF74-4231-8683-B12DF0F7DD9D}">
  <sheetPr>
    <pageSetUpPr fitToPage="1"/>
  </sheetPr>
  <dimension ref="A1:O16"/>
  <sheetViews>
    <sheetView zoomScale="70" zoomScaleNormal="70" workbookViewId="0">
      <selection activeCell="N12" sqref="N12"/>
    </sheetView>
  </sheetViews>
  <sheetFormatPr defaultRowHeight="15"/>
  <cols>
    <col min="1" max="1" width="3.7109375" customWidth="1"/>
    <col min="2" max="2" width="30.7109375" customWidth="1"/>
    <col min="3" max="10" width="15.7109375" customWidth="1"/>
    <col min="11" max="15" width="10.7109375" customWidth="1"/>
  </cols>
  <sheetData>
    <row r="1" spans="1:15">
      <c r="A1" s="170" t="s">
        <v>257</v>
      </c>
      <c r="B1" s="170"/>
      <c r="C1" s="170"/>
      <c r="D1" s="170"/>
      <c r="E1" s="170"/>
      <c r="F1" s="170"/>
      <c r="G1" s="170"/>
      <c r="H1" s="170"/>
      <c r="I1" s="170"/>
      <c r="J1" s="60" t="s">
        <v>14</v>
      </c>
      <c r="L1" s="6"/>
      <c r="M1" s="6"/>
      <c r="N1" s="6"/>
      <c r="O1" s="6"/>
    </row>
    <row r="2" spans="1:15">
      <c r="A2" s="170"/>
      <c r="B2" s="170"/>
      <c r="C2" s="170"/>
      <c r="D2" s="170"/>
      <c r="E2" s="170"/>
      <c r="F2" s="170"/>
      <c r="G2" s="170"/>
      <c r="H2" s="170"/>
      <c r="I2" s="170"/>
      <c r="J2" s="189" t="s">
        <v>325</v>
      </c>
      <c r="L2" s="6"/>
      <c r="M2" s="6"/>
      <c r="N2" s="6"/>
      <c r="O2" s="6"/>
    </row>
    <row r="3" spans="1:15">
      <c r="A3" s="169"/>
      <c r="B3" s="169"/>
      <c r="C3" s="169"/>
      <c r="D3" s="169"/>
      <c r="E3" s="169"/>
      <c r="F3" s="169"/>
      <c r="G3" s="169"/>
      <c r="H3" s="169"/>
      <c r="I3" s="169"/>
      <c r="J3" s="172"/>
    </row>
    <row r="4" spans="1:15" ht="53.25" customHeight="1">
      <c r="A4" s="20"/>
      <c r="B4" s="16" t="s">
        <v>84</v>
      </c>
      <c r="C4" s="16" t="str">
        <f>"Факт " &amp; J2 &amp; "            2024 г"</f>
        <v>Факт Сентябрь            2024 г</v>
      </c>
      <c r="D4" s="16" t="str">
        <f xml:space="preserve"> "Факт " &amp; J2 &amp; "                   2025 г"</f>
        <v>Факт Сентябрь                   2025 г</v>
      </c>
      <c r="E4" s="176" t="s">
        <v>317</v>
      </c>
      <c r="F4" s="177"/>
      <c r="G4" s="16" t="str">
        <f xml:space="preserve"> "Факт Январь -" &amp; J2 &amp; " 2024 г"</f>
        <v>Факт Январь -Сентябрь 2024 г</v>
      </c>
      <c r="H4" s="16" t="str">
        <f xml:space="preserve"> "Факт Январь -" &amp; J2 &amp; " 2025 г"</f>
        <v>Факт Январь -Сентябрь 2025 г</v>
      </c>
      <c r="I4" s="176" t="s">
        <v>317</v>
      </c>
      <c r="J4" s="177"/>
    </row>
    <row r="5" spans="1:15" ht="15" customHeight="1">
      <c r="A5" s="71"/>
      <c r="C5" s="29"/>
      <c r="D5" s="29"/>
      <c r="E5" s="28" t="s">
        <v>3</v>
      </c>
      <c r="F5" s="12" t="s">
        <v>4</v>
      </c>
      <c r="G5" s="15"/>
      <c r="H5" s="15"/>
      <c r="I5" s="28" t="s">
        <v>3</v>
      </c>
      <c r="J5" s="12" t="s">
        <v>4</v>
      </c>
    </row>
    <row r="6" spans="1:15" ht="15" customHeight="1">
      <c r="A6" s="19" t="s">
        <v>1</v>
      </c>
      <c r="B6" s="12" t="s">
        <v>12</v>
      </c>
      <c r="C6" s="12">
        <v>1</v>
      </c>
      <c r="D6" s="12">
        <v>2</v>
      </c>
      <c r="E6" s="12">
        <v>3</v>
      </c>
      <c r="F6" s="12">
        <v>4</v>
      </c>
      <c r="G6" s="12">
        <v>5</v>
      </c>
      <c r="H6" s="12">
        <v>6</v>
      </c>
      <c r="I6" s="12">
        <v>7</v>
      </c>
      <c r="J6" s="12">
        <v>8</v>
      </c>
    </row>
    <row r="7" spans="1:15" ht="24.95" customHeight="1">
      <c r="A7" s="19">
        <v>1</v>
      </c>
      <c r="B7" s="29" t="s">
        <v>29</v>
      </c>
      <c r="C7" s="162">
        <v>305</v>
      </c>
      <c r="D7" s="162">
        <v>371</v>
      </c>
      <c r="E7" s="19">
        <f t="shared" ref="E7" si="0">IF(AND(C7=0,D7=0),"",IFERROR(IF(OR(D7=0,D7=""),-C7,D7-C7),""))</f>
        <v>66</v>
      </c>
      <c r="F7" s="37">
        <f>IFERROR(D7/C7,"")</f>
        <v>1.2163934426229508</v>
      </c>
      <c r="G7" s="162">
        <v>1967</v>
      </c>
      <c r="H7" s="162">
        <v>2951</v>
      </c>
      <c r="I7" s="19">
        <f t="shared" ref="I7:I15" si="1">IF(AND(G7=0,H7=0),"",IFERROR(IF(OR(H7=0,H7=""),-G7,H7-G7),""))</f>
        <v>984</v>
      </c>
      <c r="J7" s="37">
        <f>IFERROR(H7/G7,"")</f>
        <v>1.5002541942043721</v>
      </c>
    </row>
    <row r="8" spans="1:15" ht="24.95" customHeight="1">
      <c r="A8" s="19">
        <v>2</v>
      </c>
      <c r="B8" s="29" t="s">
        <v>72</v>
      </c>
      <c r="C8" s="162"/>
      <c r="D8" s="162"/>
      <c r="E8" s="19" t="str">
        <f t="shared" ref="E8:E15" si="2">IF(AND(C8=0,D8=0),"",IFERROR(IF(OR(D8=0,D8=""),-C8,D8-C8),""))</f>
        <v/>
      </c>
      <c r="F8" s="37" t="str">
        <f t="shared" ref="F8:F15" si="3">IFERROR(D8/C8,"")</f>
        <v/>
      </c>
      <c r="G8" s="162"/>
      <c r="H8" s="162"/>
      <c r="I8" s="19" t="str">
        <f t="shared" si="1"/>
        <v/>
      </c>
      <c r="J8" s="37" t="str">
        <f t="shared" ref="J8:J15" si="4">IFERROR(H8/G8,"")</f>
        <v/>
      </c>
    </row>
    <row r="9" spans="1:15" ht="24.95" customHeight="1">
      <c r="A9" s="19">
        <v>3</v>
      </c>
      <c r="B9" s="15" t="s">
        <v>85</v>
      </c>
      <c r="C9" s="162">
        <v>7</v>
      </c>
      <c r="D9" s="162">
        <v>9</v>
      </c>
      <c r="E9" s="19">
        <f t="shared" si="2"/>
        <v>2</v>
      </c>
      <c r="F9" s="37">
        <f t="shared" si="3"/>
        <v>1.2857142857142858</v>
      </c>
      <c r="G9" s="162">
        <v>130</v>
      </c>
      <c r="H9" s="162">
        <v>108</v>
      </c>
      <c r="I9" s="19">
        <f t="shared" si="1"/>
        <v>-22</v>
      </c>
      <c r="J9" s="37">
        <f t="shared" si="4"/>
        <v>0.83076923076923082</v>
      </c>
    </row>
    <row r="10" spans="1:15" ht="24.95" customHeight="1">
      <c r="A10" s="19">
        <v>4</v>
      </c>
      <c r="B10" s="15" t="s">
        <v>86</v>
      </c>
      <c r="C10" s="162">
        <v>173</v>
      </c>
      <c r="D10" s="162">
        <v>362</v>
      </c>
      <c r="E10" s="19">
        <f t="shared" si="2"/>
        <v>189</v>
      </c>
      <c r="F10" s="37">
        <f t="shared" si="3"/>
        <v>2.0924855491329479</v>
      </c>
      <c r="G10" s="162">
        <v>1837</v>
      </c>
      <c r="H10" s="162">
        <v>2844</v>
      </c>
      <c r="I10" s="19">
        <f t="shared" si="1"/>
        <v>1007</v>
      </c>
      <c r="J10" s="37">
        <f t="shared" si="4"/>
        <v>1.5481763745236798</v>
      </c>
    </row>
    <row r="11" spans="1:15" ht="24.95" customHeight="1">
      <c r="A11" s="19">
        <v>5</v>
      </c>
      <c r="B11" s="29" t="s">
        <v>87</v>
      </c>
      <c r="C11" s="162">
        <v>227</v>
      </c>
      <c r="D11" s="162">
        <v>146</v>
      </c>
      <c r="E11" s="19">
        <f t="shared" si="2"/>
        <v>-81</v>
      </c>
      <c r="F11" s="37">
        <f t="shared" si="3"/>
        <v>0.64317180616740088</v>
      </c>
      <c r="G11" s="162">
        <v>1789</v>
      </c>
      <c r="H11" s="162">
        <v>2883</v>
      </c>
      <c r="I11" s="19">
        <f t="shared" si="1"/>
        <v>1094</v>
      </c>
      <c r="J11" s="37">
        <f t="shared" si="4"/>
        <v>1.61151481274455</v>
      </c>
    </row>
    <row r="12" spans="1:15" ht="24.95" customHeight="1">
      <c r="A12" s="19">
        <v>6</v>
      </c>
      <c r="B12" s="29" t="s">
        <v>88</v>
      </c>
      <c r="C12" s="162">
        <v>0</v>
      </c>
      <c r="D12" s="162">
        <v>115</v>
      </c>
      <c r="E12" s="19">
        <f t="shared" si="2"/>
        <v>115</v>
      </c>
      <c r="F12" s="37" t="str">
        <f t="shared" si="3"/>
        <v/>
      </c>
      <c r="G12" s="162">
        <v>0</v>
      </c>
      <c r="H12" s="162">
        <v>1123</v>
      </c>
      <c r="I12" s="19">
        <f t="shared" si="1"/>
        <v>1123</v>
      </c>
      <c r="J12" s="37" t="str">
        <f t="shared" si="4"/>
        <v/>
      </c>
    </row>
    <row r="13" spans="1:15" ht="24.95" customHeight="1">
      <c r="A13" s="19">
        <v>7</v>
      </c>
      <c r="B13" s="29" t="s">
        <v>89</v>
      </c>
      <c r="C13" s="162">
        <v>5</v>
      </c>
      <c r="D13" s="162">
        <v>3</v>
      </c>
      <c r="E13" s="19">
        <f t="shared" si="2"/>
        <v>-2</v>
      </c>
      <c r="F13" s="37">
        <f t="shared" si="3"/>
        <v>0.6</v>
      </c>
      <c r="G13" s="162">
        <v>60</v>
      </c>
      <c r="H13" s="162">
        <v>28</v>
      </c>
      <c r="I13" s="19">
        <f t="shared" si="1"/>
        <v>-32</v>
      </c>
      <c r="J13" s="37">
        <f t="shared" si="4"/>
        <v>0.46666666666666667</v>
      </c>
    </row>
    <row r="14" spans="1:15" ht="24.95" customHeight="1">
      <c r="A14" s="19">
        <v>8</v>
      </c>
      <c r="B14" s="29" t="s">
        <v>90</v>
      </c>
      <c r="C14" s="162">
        <v>189</v>
      </c>
      <c r="D14" s="162">
        <v>368</v>
      </c>
      <c r="E14" s="19">
        <f t="shared" si="2"/>
        <v>179</v>
      </c>
      <c r="F14" s="37">
        <f t="shared" si="3"/>
        <v>1.947089947089947</v>
      </c>
      <c r="G14" s="162">
        <v>1907</v>
      </c>
      <c r="H14" s="162">
        <v>2923</v>
      </c>
      <c r="I14" s="19">
        <f t="shared" si="1"/>
        <v>1016</v>
      </c>
      <c r="J14" s="37">
        <f t="shared" si="4"/>
        <v>1.5327739905610906</v>
      </c>
    </row>
    <row r="15" spans="1:15" ht="24.95" customHeight="1">
      <c r="A15" s="19">
        <v>9</v>
      </c>
      <c r="B15" s="29" t="s">
        <v>91</v>
      </c>
      <c r="C15" s="162">
        <v>0</v>
      </c>
      <c r="D15" s="162">
        <v>0</v>
      </c>
      <c r="E15" s="19" t="str">
        <f t="shared" si="2"/>
        <v/>
      </c>
      <c r="F15" s="37" t="str">
        <f t="shared" si="3"/>
        <v/>
      </c>
      <c r="G15" s="162">
        <v>228</v>
      </c>
      <c r="H15" s="162">
        <v>0</v>
      </c>
      <c r="I15" s="19">
        <f t="shared" si="1"/>
        <v>-228</v>
      </c>
      <c r="J15" s="37">
        <f t="shared" si="4"/>
        <v>0</v>
      </c>
    </row>
    <row r="16" spans="1:15"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</row>
  </sheetData>
  <sheetProtection algorithmName="SHA-512" hashValue="R1ZueDx53t0kGKM3YQLPyl4k4SE1Ff4QmGf1XJDo+/qVMrcYrULFR9hgCcSMa2qfmYy2S2x8AV1E7+GmwpIcqA==" saltValue="3zVhcTzO+KzhLqPvVsSiyA==" spinCount="100000" sheet="1" objects="1" scenarios="1"/>
  <mergeCells count="4">
    <mergeCell ref="E4:F4"/>
    <mergeCell ref="I4:J4"/>
    <mergeCell ref="A1:I3"/>
    <mergeCell ref="J2:J3"/>
  </mergeCells>
  <pageMargins left="0.7" right="0.7" top="0.75" bottom="0.75" header="0.3" footer="0.3"/>
  <pageSetup paperSize="9" scale="81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A5F5F7-B29D-4133-935B-FC7B450D4C52}">
  <sheetPr>
    <pageSetUpPr fitToPage="1"/>
  </sheetPr>
  <dimension ref="A1:O17"/>
  <sheetViews>
    <sheetView topLeftCell="B1" zoomScale="70" zoomScaleNormal="70" workbookViewId="0">
      <selection activeCell="I4" sqref="I4:J4"/>
    </sheetView>
  </sheetViews>
  <sheetFormatPr defaultRowHeight="15"/>
  <cols>
    <col min="1" max="1" width="4.7109375" style="68" customWidth="1"/>
    <col min="2" max="2" width="29.28515625" style="66" customWidth="1"/>
    <col min="3" max="10" width="15.7109375" customWidth="1"/>
  </cols>
  <sheetData>
    <row r="1" spans="1:15" ht="15" customHeight="1">
      <c r="A1" s="170" t="s">
        <v>258</v>
      </c>
      <c r="B1" s="170"/>
      <c r="C1" s="170"/>
      <c r="D1" s="170"/>
      <c r="E1" s="170"/>
      <c r="F1" s="170"/>
      <c r="G1" s="170"/>
      <c r="H1" s="170"/>
      <c r="I1" s="170"/>
      <c r="J1" s="60" t="s">
        <v>14</v>
      </c>
      <c r="K1" s="6"/>
      <c r="L1" s="6"/>
      <c r="M1" s="6"/>
      <c r="N1" s="6"/>
      <c r="O1" s="6"/>
    </row>
    <row r="2" spans="1:15" ht="15" customHeight="1">
      <c r="A2" s="170"/>
      <c r="B2" s="170"/>
      <c r="C2" s="170"/>
      <c r="D2" s="170"/>
      <c r="E2" s="170"/>
      <c r="F2" s="170"/>
      <c r="G2" s="170"/>
      <c r="H2" s="170"/>
      <c r="I2" s="170"/>
      <c r="J2" s="189" t="s">
        <v>325</v>
      </c>
      <c r="K2" s="6"/>
      <c r="L2" s="6"/>
      <c r="M2" s="6"/>
      <c r="N2" s="6"/>
      <c r="O2" s="6"/>
    </row>
    <row r="3" spans="1:15" ht="15" customHeight="1">
      <c r="A3" s="169"/>
      <c r="B3" s="169"/>
      <c r="C3" s="169"/>
      <c r="D3" s="169"/>
      <c r="E3" s="169"/>
      <c r="F3" s="169"/>
      <c r="G3" s="169"/>
      <c r="H3" s="169"/>
      <c r="I3" s="169"/>
      <c r="J3" s="172"/>
    </row>
    <row r="4" spans="1:15" ht="50.1" customHeight="1">
      <c r="A4" s="67"/>
      <c r="B4" s="59" t="s">
        <v>84</v>
      </c>
      <c r="C4" s="41" t="str">
        <f>"Факт " &amp; J2 &amp; " 2024 г"</f>
        <v>Факт Сентябрь 2024 г</v>
      </c>
      <c r="D4" s="41" t="str">
        <f xml:space="preserve"> "Факт " &amp; J2 &amp; " 2025 г"</f>
        <v>Факт Сентябрь 2025 г</v>
      </c>
      <c r="E4" s="176" t="s">
        <v>318</v>
      </c>
      <c r="F4" s="177"/>
      <c r="G4" s="41" t="str">
        <f xml:space="preserve"> "Факт Январь - "&amp; J2 &amp; " 2024 г"</f>
        <v>Факт Январь - Сентябрь 2024 г</v>
      </c>
      <c r="H4" s="41" t="str">
        <f xml:space="preserve"> "Факт Январь - "&amp; J2 &amp; " 2025 г"</f>
        <v>Факт Январь - Сентябрь 2025 г</v>
      </c>
      <c r="I4" s="176" t="s">
        <v>317</v>
      </c>
      <c r="J4" s="177"/>
    </row>
    <row r="5" spans="1:15" ht="15" customHeight="1">
      <c r="A5" s="67"/>
      <c r="B5" s="65"/>
      <c r="C5" s="29"/>
      <c r="D5" s="29"/>
      <c r="E5" s="28" t="s">
        <v>3</v>
      </c>
      <c r="F5" s="12" t="s">
        <v>4</v>
      </c>
      <c r="G5" s="15"/>
      <c r="H5" s="15"/>
      <c r="I5" s="28" t="s">
        <v>3</v>
      </c>
      <c r="J5" s="12" t="s">
        <v>4</v>
      </c>
    </row>
    <row r="6" spans="1:15" ht="15" customHeight="1">
      <c r="A6" s="18" t="s">
        <v>1</v>
      </c>
      <c r="B6" s="12" t="s">
        <v>12</v>
      </c>
      <c r="C6" s="12">
        <v>1</v>
      </c>
      <c r="D6" s="12">
        <v>2</v>
      </c>
      <c r="E6" s="12">
        <v>3</v>
      </c>
      <c r="F6" s="12">
        <v>4</v>
      </c>
      <c r="G6" s="12">
        <v>5</v>
      </c>
      <c r="H6" s="12">
        <v>6</v>
      </c>
      <c r="I6" s="12">
        <v>7</v>
      </c>
      <c r="J6" s="12">
        <v>8</v>
      </c>
    </row>
    <row r="7" spans="1:15" ht="24.95" customHeight="1">
      <c r="A7" s="18">
        <v>1</v>
      </c>
      <c r="B7" s="27" t="s">
        <v>29</v>
      </c>
      <c r="C7" s="162">
        <v>1911</v>
      </c>
      <c r="D7" s="162">
        <v>2889</v>
      </c>
      <c r="E7" s="19">
        <f t="shared" ref="E7:E15" si="0">IF(AND(C7=0,D7=0),"",IFERROR(IF(OR(D7=0,D7=""),-C7,D7-C7),""))</f>
        <v>978</v>
      </c>
      <c r="F7" s="37">
        <f>IFERROR(D7/C7,"")</f>
        <v>1.5117739403453689</v>
      </c>
      <c r="G7" s="162">
        <v>12978</v>
      </c>
      <c r="H7" s="162">
        <v>20659</v>
      </c>
      <c r="I7" s="19">
        <f t="shared" ref="I7:I17" si="1">IF(AND(G7=0,H7=0),"",IFERROR(IF(OR(H7=0,H7=""),-G7,H7-G7),""))</f>
        <v>7681</v>
      </c>
      <c r="J7" s="37">
        <f t="shared" ref="J7" si="2">IF(AND(H7=0,G7=0),"",IFERROR(IF(G7=0, H7, H7/G7),""))</f>
        <v>1.5918477423331792</v>
      </c>
    </row>
    <row r="8" spans="1:15" ht="24.95" customHeight="1">
      <c r="A8" s="18">
        <v>2</v>
      </c>
      <c r="B8" s="27" t="s">
        <v>72</v>
      </c>
      <c r="C8" s="162"/>
      <c r="D8" s="162"/>
      <c r="E8" s="19" t="str">
        <f t="shared" si="0"/>
        <v/>
      </c>
      <c r="F8" s="37" t="str">
        <f t="shared" ref="F8:F17" si="3">IFERROR(D8/C8,"")</f>
        <v/>
      </c>
      <c r="G8" s="162"/>
      <c r="H8" s="162"/>
      <c r="I8" s="19" t="str">
        <f t="shared" si="1"/>
        <v/>
      </c>
      <c r="J8" s="37" t="str">
        <f>IFERROR(H8/G8,"")</f>
        <v/>
      </c>
    </row>
    <row r="9" spans="1:15" ht="24.95" customHeight="1">
      <c r="A9" s="18">
        <v>3</v>
      </c>
      <c r="B9" s="32" t="s">
        <v>85</v>
      </c>
      <c r="C9" s="162">
        <v>200</v>
      </c>
      <c r="D9" s="162">
        <v>263</v>
      </c>
      <c r="E9" s="19">
        <f t="shared" si="0"/>
        <v>63</v>
      </c>
      <c r="F9" s="37">
        <f t="shared" si="3"/>
        <v>1.3149999999999999</v>
      </c>
      <c r="G9" s="162">
        <v>1618</v>
      </c>
      <c r="H9" s="162">
        <v>2106</v>
      </c>
      <c r="I9" s="19">
        <f t="shared" si="1"/>
        <v>488</v>
      </c>
      <c r="J9" s="37">
        <f t="shared" ref="J9:J17" si="4">IFERROR(H9/G9,"")</f>
        <v>1.3016069221260815</v>
      </c>
    </row>
    <row r="10" spans="1:15" ht="24.95" customHeight="1">
      <c r="A10" s="18">
        <v>4</v>
      </c>
      <c r="B10" s="32" t="s">
        <v>92</v>
      </c>
      <c r="C10" s="162">
        <v>77</v>
      </c>
      <c r="D10" s="162">
        <v>89</v>
      </c>
      <c r="E10" s="19">
        <f t="shared" si="0"/>
        <v>12</v>
      </c>
      <c r="F10" s="37">
        <f t="shared" si="3"/>
        <v>1.1558441558441559</v>
      </c>
      <c r="G10" s="162">
        <v>471</v>
      </c>
      <c r="H10" s="162">
        <v>626</v>
      </c>
      <c r="I10" s="19">
        <f t="shared" si="1"/>
        <v>155</v>
      </c>
      <c r="J10" s="37">
        <f t="shared" si="4"/>
        <v>1.3290870488322717</v>
      </c>
    </row>
    <row r="11" spans="1:15" ht="24.95" customHeight="1">
      <c r="A11" s="18">
        <v>5</v>
      </c>
      <c r="B11" s="32" t="s">
        <v>93</v>
      </c>
      <c r="C11" s="162">
        <v>26</v>
      </c>
      <c r="D11" s="162">
        <v>44</v>
      </c>
      <c r="E11" s="19">
        <f t="shared" si="0"/>
        <v>18</v>
      </c>
      <c r="F11" s="37">
        <f t="shared" si="3"/>
        <v>1.6923076923076923</v>
      </c>
      <c r="G11" s="162">
        <v>266</v>
      </c>
      <c r="H11" s="162">
        <v>295</v>
      </c>
      <c r="I11" s="19">
        <f t="shared" si="1"/>
        <v>29</v>
      </c>
      <c r="J11" s="37">
        <f t="shared" si="4"/>
        <v>1.1090225563909775</v>
      </c>
    </row>
    <row r="12" spans="1:15" ht="24.95" customHeight="1">
      <c r="A12" s="18">
        <v>6</v>
      </c>
      <c r="B12" s="32" t="s">
        <v>94</v>
      </c>
      <c r="C12" s="162">
        <v>1468</v>
      </c>
      <c r="D12" s="162">
        <v>2039</v>
      </c>
      <c r="E12" s="19">
        <f t="shared" si="0"/>
        <v>571</v>
      </c>
      <c r="F12" s="37">
        <f t="shared" si="3"/>
        <v>1.3889645776566757</v>
      </c>
      <c r="G12" s="162">
        <v>9336</v>
      </c>
      <c r="H12" s="162">
        <v>14754</v>
      </c>
      <c r="I12" s="19">
        <f t="shared" si="1"/>
        <v>5418</v>
      </c>
      <c r="J12" s="37">
        <f t="shared" si="4"/>
        <v>1.5803341902313626</v>
      </c>
    </row>
    <row r="13" spans="1:15" ht="24.95" customHeight="1">
      <c r="A13" s="18">
        <v>7</v>
      </c>
      <c r="B13" s="32" t="s">
        <v>95</v>
      </c>
      <c r="C13" s="162">
        <v>140</v>
      </c>
      <c r="D13" s="162">
        <v>293</v>
      </c>
      <c r="E13" s="19">
        <f t="shared" si="0"/>
        <v>153</v>
      </c>
      <c r="F13" s="37">
        <f t="shared" si="3"/>
        <v>2.092857142857143</v>
      </c>
      <c r="G13" s="162">
        <v>1287</v>
      </c>
      <c r="H13" s="162">
        <v>2878</v>
      </c>
      <c r="I13" s="19">
        <f t="shared" si="1"/>
        <v>1591</v>
      </c>
      <c r="J13" s="37">
        <f t="shared" si="4"/>
        <v>2.2362082362082361</v>
      </c>
    </row>
    <row r="14" spans="1:15" ht="24.95" customHeight="1">
      <c r="A14" s="18">
        <v>8</v>
      </c>
      <c r="B14" s="27" t="s">
        <v>87</v>
      </c>
      <c r="C14" s="162">
        <v>470</v>
      </c>
      <c r="D14" s="162">
        <v>543</v>
      </c>
      <c r="E14" s="19">
        <f t="shared" si="0"/>
        <v>73</v>
      </c>
      <c r="F14" s="37">
        <f t="shared" si="3"/>
        <v>1.1553191489361703</v>
      </c>
      <c r="G14" s="162">
        <v>12875</v>
      </c>
      <c r="H14" s="162">
        <v>10964</v>
      </c>
      <c r="I14" s="19">
        <f t="shared" si="1"/>
        <v>-1911</v>
      </c>
      <c r="J14" s="37">
        <f t="shared" si="4"/>
        <v>0.85157281553398056</v>
      </c>
    </row>
    <row r="15" spans="1:15" ht="24.95" customHeight="1">
      <c r="A15" s="18">
        <v>9</v>
      </c>
      <c r="B15" s="27" t="s">
        <v>96</v>
      </c>
      <c r="C15" s="162">
        <v>40</v>
      </c>
      <c r="D15" s="162">
        <v>424</v>
      </c>
      <c r="E15" s="19">
        <f t="shared" si="0"/>
        <v>384</v>
      </c>
      <c r="F15" s="37">
        <f t="shared" si="3"/>
        <v>10.6</v>
      </c>
      <c r="G15" s="162">
        <v>309</v>
      </c>
      <c r="H15" s="162">
        <v>1146</v>
      </c>
      <c r="I15" s="19">
        <f t="shared" si="1"/>
        <v>837</v>
      </c>
      <c r="J15" s="37">
        <f t="shared" si="4"/>
        <v>3.70873786407767</v>
      </c>
    </row>
    <row r="16" spans="1:15" ht="24.95" customHeight="1">
      <c r="A16" s="18">
        <v>10</v>
      </c>
      <c r="B16" s="27" t="s">
        <v>90</v>
      </c>
      <c r="C16" s="162">
        <v>1700</v>
      </c>
      <c r="D16" s="162">
        <v>2700</v>
      </c>
      <c r="E16" s="19">
        <f t="shared" ref="E16:E17" si="5">IF(AND(C16=0,D16=0),"",IFERROR(IF(OR(D16=0,D16=""),-C16,D16-C16),""))</f>
        <v>1000</v>
      </c>
      <c r="F16" s="37">
        <f t="shared" si="3"/>
        <v>1.588235294117647</v>
      </c>
      <c r="G16" s="162">
        <v>12860</v>
      </c>
      <c r="H16" s="162">
        <v>19650</v>
      </c>
      <c r="I16" s="19">
        <f t="shared" si="1"/>
        <v>6790</v>
      </c>
      <c r="J16" s="37">
        <f t="shared" si="4"/>
        <v>1.5279937791601865</v>
      </c>
    </row>
    <row r="17" spans="1:10" ht="24.95" customHeight="1">
      <c r="A17" s="18">
        <v>11</v>
      </c>
      <c r="B17" s="27" t="s">
        <v>91</v>
      </c>
      <c r="C17" s="162">
        <v>28</v>
      </c>
      <c r="D17" s="162">
        <v>43</v>
      </c>
      <c r="E17" s="19">
        <f t="shared" si="5"/>
        <v>15</v>
      </c>
      <c r="F17" s="37">
        <f t="shared" si="3"/>
        <v>1.5357142857142858</v>
      </c>
      <c r="G17" s="162">
        <v>1012</v>
      </c>
      <c r="H17" s="162">
        <v>339</v>
      </c>
      <c r="I17" s="19">
        <f t="shared" si="1"/>
        <v>-673</v>
      </c>
      <c r="J17" s="37">
        <f t="shared" si="4"/>
        <v>0.33498023715415021</v>
      </c>
    </row>
  </sheetData>
  <mergeCells count="4">
    <mergeCell ref="A1:I3"/>
    <mergeCell ref="E4:F4"/>
    <mergeCell ref="I4:J4"/>
    <mergeCell ref="J2:J3"/>
  </mergeCells>
  <pageMargins left="0.7" right="0.7" top="0.75" bottom="0.75" header="0.3" footer="0.3"/>
  <pageSetup paperSize="9" scale="82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CF8E6D-70D4-4FB8-A38F-135E29918964}">
  <sheetPr>
    <pageSetUpPr fitToPage="1"/>
  </sheetPr>
  <dimension ref="A1:O20"/>
  <sheetViews>
    <sheetView zoomScale="80" zoomScaleNormal="80" workbookViewId="0">
      <selection activeCell="I4" sqref="I4:J4"/>
    </sheetView>
  </sheetViews>
  <sheetFormatPr defaultRowHeight="15"/>
  <cols>
    <col min="1" max="1" width="3.7109375" customWidth="1"/>
    <col min="2" max="2" width="33.7109375" customWidth="1"/>
    <col min="3" max="10" width="15.7109375" customWidth="1"/>
  </cols>
  <sheetData>
    <row r="1" spans="1:15" ht="15" customHeight="1">
      <c r="A1" s="170" t="s">
        <v>260</v>
      </c>
      <c r="B1" s="170"/>
      <c r="C1" s="170"/>
      <c r="D1" s="170"/>
      <c r="E1" s="170"/>
      <c r="F1" s="170"/>
      <c r="G1" s="170"/>
      <c r="H1" s="170"/>
      <c r="I1" s="170"/>
      <c r="J1" s="60" t="s">
        <v>14</v>
      </c>
      <c r="K1" s="6"/>
      <c r="L1" s="6"/>
      <c r="M1" s="6"/>
      <c r="N1" s="6"/>
      <c r="O1" s="6"/>
    </row>
    <row r="2" spans="1:15" ht="15" customHeight="1">
      <c r="A2" s="170"/>
      <c r="B2" s="170"/>
      <c r="C2" s="170"/>
      <c r="D2" s="170"/>
      <c r="E2" s="170"/>
      <c r="F2" s="170"/>
      <c r="G2" s="170"/>
      <c r="H2" s="170"/>
      <c r="I2" s="170"/>
      <c r="J2" s="189" t="s">
        <v>325</v>
      </c>
      <c r="K2" s="6"/>
      <c r="L2" s="6"/>
      <c r="M2" s="6"/>
      <c r="N2" s="6"/>
      <c r="O2" s="6"/>
    </row>
    <row r="3" spans="1:15" ht="15" customHeight="1">
      <c r="A3" s="169"/>
      <c r="B3" s="169"/>
      <c r="C3" s="169"/>
      <c r="D3" s="169"/>
      <c r="E3" s="169"/>
      <c r="F3" s="169"/>
      <c r="G3" s="169"/>
      <c r="H3" s="169"/>
      <c r="I3" s="169"/>
      <c r="J3" s="172"/>
      <c r="K3" s="6"/>
      <c r="L3" s="6"/>
      <c r="M3" s="6"/>
      <c r="N3" s="6"/>
      <c r="O3" s="6"/>
    </row>
    <row r="4" spans="1:15" ht="50.1" customHeight="1">
      <c r="A4" s="18"/>
      <c r="B4" s="41" t="s">
        <v>70</v>
      </c>
      <c r="C4" s="41" t="str">
        <f>"Факт " &amp; J2 &amp; " 2024 г"</f>
        <v>Факт Сентябрь 2024 г</v>
      </c>
      <c r="D4" s="41" t="str">
        <f xml:space="preserve"> "Факт " &amp; J2 &amp; " 2025 г"</f>
        <v>Факт Сентябрь 2025 г</v>
      </c>
      <c r="E4" s="176" t="s">
        <v>317</v>
      </c>
      <c r="F4" s="177"/>
      <c r="G4" s="41" t="str">
        <f xml:space="preserve"> "Факт Январь -" &amp; J2 &amp; " 2024 г"</f>
        <v>Факт Январь -Сентябрь 2024 г</v>
      </c>
      <c r="H4" s="41" t="str">
        <f xml:space="preserve"> "Факт Январь -" &amp; J2 &amp; " 2025 г"</f>
        <v>Факт Январь -Сентябрь 2025 г</v>
      </c>
      <c r="I4" s="176" t="s">
        <v>318</v>
      </c>
      <c r="J4" s="177"/>
    </row>
    <row r="5" spans="1:15" ht="15" customHeight="1">
      <c r="A5" s="56"/>
      <c r="B5" s="56"/>
      <c r="C5" s="29"/>
      <c r="D5" s="29"/>
      <c r="E5" s="28" t="s">
        <v>3</v>
      </c>
      <c r="F5" s="12" t="s">
        <v>4</v>
      </c>
      <c r="G5" s="15"/>
      <c r="H5" s="15"/>
      <c r="I5" s="28" t="s">
        <v>3</v>
      </c>
      <c r="J5" s="12" t="s">
        <v>4</v>
      </c>
    </row>
    <row r="6" spans="1:15" ht="15" customHeight="1">
      <c r="A6" s="18" t="s">
        <v>1</v>
      </c>
      <c r="B6" s="12" t="s">
        <v>12</v>
      </c>
      <c r="C6" s="12">
        <v>1</v>
      </c>
      <c r="D6" s="12">
        <v>2</v>
      </c>
      <c r="E6" s="12">
        <v>3</v>
      </c>
      <c r="F6" s="12">
        <v>4</v>
      </c>
      <c r="G6" s="12">
        <v>5</v>
      </c>
      <c r="H6" s="12">
        <v>6</v>
      </c>
      <c r="I6" s="12">
        <v>7</v>
      </c>
      <c r="J6" s="12">
        <v>8</v>
      </c>
    </row>
    <row r="7" spans="1:15" ht="24.95" customHeight="1">
      <c r="A7" s="18">
        <v>1</v>
      </c>
      <c r="B7" s="29" t="s">
        <v>97</v>
      </c>
      <c r="C7" s="162">
        <v>28</v>
      </c>
      <c r="D7" s="162">
        <v>60</v>
      </c>
      <c r="E7" s="19">
        <f t="shared" ref="E7:E20" si="0">IF(AND(C7=0,D7=0),"",IFERROR(IF(OR(D7=0,D7=""),-C7,D7-C7),""))</f>
        <v>32</v>
      </c>
      <c r="F7" s="37">
        <f>IFERROR(D7/C7,"")</f>
        <v>2.1428571428571428</v>
      </c>
      <c r="G7" s="137">
        <v>630</v>
      </c>
      <c r="H7" s="162">
        <v>460</v>
      </c>
      <c r="I7" s="19">
        <f t="shared" ref="I7:I20" si="1">IF(AND(G7=0,H7=0),"",IFERROR(IF(OR(H7=0,H7=""),-G7,H7-G7),""))</f>
        <v>-170</v>
      </c>
      <c r="J7" s="37">
        <f>IFERROR(H7/G7,"")</f>
        <v>0.73015873015873012</v>
      </c>
    </row>
    <row r="8" spans="1:15" ht="24.95" customHeight="1">
      <c r="A8" s="18">
        <v>2</v>
      </c>
      <c r="B8" s="29" t="s">
        <v>98</v>
      </c>
      <c r="C8" s="162">
        <v>0</v>
      </c>
      <c r="D8" s="162">
        <v>0</v>
      </c>
      <c r="E8" s="19" t="str">
        <f t="shared" si="0"/>
        <v/>
      </c>
      <c r="F8" s="37" t="str">
        <f t="shared" ref="F8:F20" si="2">IFERROR(D8/C8,"")</f>
        <v/>
      </c>
      <c r="G8" s="162"/>
      <c r="H8" s="162"/>
      <c r="I8" s="19" t="str">
        <f t="shared" si="1"/>
        <v/>
      </c>
      <c r="J8" s="37" t="str">
        <f t="shared" ref="J8:J20" si="3">IFERROR(H8/G8,"")</f>
        <v/>
      </c>
    </row>
    <row r="9" spans="1:15" ht="24.95" customHeight="1">
      <c r="A9" s="18">
        <v>3</v>
      </c>
      <c r="B9" s="29" t="s">
        <v>99</v>
      </c>
      <c r="C9" s="162">
        <v>28</v>
      </c>
      <c r="D9" s="162">
        <v>60</v>
      </c>
      <c r="E9" s="19">
        <f t="shared" si="0"/>
        <v>32</v>
      </c>
      <c r="F9" s="37">
        <f t="shared" si="2"/>
        <v>2.1428571428571428</v>
      </c>
      <c r="G9" s="162">
        <v>630</v>
      </c>
      <c r="H9" s="162">
        <v>460</v>
      </c>
      <c r="I9" s="19">
        <f t="shared" si="1"/>
        <v>-170</v>
      </c>
      <c r="J9" s="37">
        <f t="shared" si="3"/>
        <v>0.73015873015873012</v>
      </c>
    </row>
    <row r="10" spans="1:15" ht="24.95" customHeight="1">
      <c r="A10" s="18">
        <v>4</v>
      </c>
      <c r="B10" s="29" t="s">
        <v>145</v>
      </c>
      <c r="C10" s="162"/>
      <c r="D10" s="162"/>
      <c r="E10" s="19" t="str">
        <f t="shared" si="0"/>
        <v/>
      </c>
      <c r="F10" s="37" t="str">
        <f t="shared" si="2"/>
        <v/>
      </c>
      <c r="G10" s="162"/>
      <c r="H10" s="162"/>
      <c r="I10" s="19" t="str">
        <f t="shared" si="1"/>
        <v/>
      </c>
      <c r="J10" s="37" t="str">
        <f t="shared" si="3"/>
        <v/>
      </c>
    </row>
    <row r="11" spans="1:15" ht="24.95" customHeight="1">
      <c r="A11" s="18">
        <v>5</v>
      </c>
      <c r="B11" s="15" t="s">
        <v>100</v>
      </c>
      <c r="C11" s="162">
        <v>1</v>
      </c>
      <c r="D11" s="162">
        <v>6</v>
      </c>
      <c r="E11" s="19">
        <f t="shared" si="0"/>
        <v>5</v>
      </c>
      <c r="F11" s="37">
        <f t="shared" si="2"/>
        <v>6</v>
      </c>
      <c r="G11" s="162">
        <v>31</v>
      </c>
      <c r="H11" s="162">
        <v>40</v>
      </c>
      <c r="I11" s="19">
        <f t="shared" si="1"/>
        <v>9</v>
      </c>
      <c r="J11" s="37">
        <f t="shared" si="3"/>
        <v>1.2903225806451613</v>
      </c>
    </row>
    <row r="12" spans="1:15" ht="24.95" customHeight="1">
      <c r="A12" s="18">
        <v>6</v>
      </c>
      <c r="B12" s="15" t="s">
        <v>101</v>
      </c>
      <c r="C12" s="162">
        <v>6</v>
      </c>
      <c r="D12" s="162">
        <v>10</v>
      </c>
      <c r="E12" s="19">
        <f t="shared" si="0"/>
        <v>4</v>
      </c>
      <c r="F12" s="37">
        <f t="shared" si="2"/>
        <v>1.6666666666666667</v>
      </c>
      <c r="G12" s="162">
        <v>97</v>
      </c>
      <c r="H12" s="162">
        <v>68</v>
      </c>
      <c r="I12" s="19">
        <f t="shared" si="1"/>
        <v>-29</v>
      </c>
      <c r="J12" s="37">
        <f t="shared" si="3"/>
        <v>0.7010309278350515</v>
      </c>
    </row>
    <row r="13" spans="1:15" ht="24.95" customHeight="1">
      <c r="A13" s="18">
        <v>7</v>
      </c>
      <c r="B13" s="15" t="s">
        <v>102</v>
      </c>
      <c r="C13" s="162">
        <v>21</v>
      </c>
      <c r="D13" s="162">
        <v>44</v>
      </c>
      <c r="E13" s="19">
        <f t="shared" si="0"/>
        <v>23</v>
      </c>
      <c r="F13" s="37">
        <f t="shared" si="2"/>
        <v>2.0952380952380953</v>
      </c>
      <c r="G13" s="162">
        <v>499</v>
      </c>
      <c r="H13" s="162">
        <v>349</v>
      </c>
      <c r="I13" s="19">
        <f t="shared" si="1"/>
        <v>-150</v>
      </c>
      <c r="J13" s="37">
        <f t="shared" si="3"/>
        <v>0.69939879759519041</v>
      </c>
    </row>
    <row r="14" spans="1:15" ht="24.95" customHeight="1">
      <c r="A14" s="18">
        <v>8</v>
      </c>
      <c r="B14" s="29" t="s">
        <v>103</v>
      </c>
      <c r="C14" s="162">
        <v>14</v>
      </c>
      <c r="D14" s="162">
        <v>39</v>
      </c>
      <c r="E14" s="19">
        <f t="shared" si="0"/>
        <v>25</v>
      </c>
      <c r="F14" s="37">
        <f t="shared" si="2"/>
        <v>2.7857142857142856</v>
      </c>
      <c r="G14" s="162">
        <v>479</v>
      </c>
      <c r="H14" s="162">
        <v>342</v>
      </c>
      <c r="I14" s="19">
        <f t="shared" si="1"/>
        <v>-137</v>
      </c>
      <c r="J14" s="37">
        <f t="shared" si="3"/>
        <v>0.71398747390396655</v>
      </c>
    </row>
    <row r="15" spans="1:15" ht="24.95" customHeight="1">
      <c r="A15" s="18">
        <v>9</v>
      </c>
      <c r="B15" s="29" t="s">
        <v>15</v>
      </c>
      <c r="C15" s="162"/>
      <c r="D15" s="162"/>
      <c r="E15" s="19" t="str">
        <f t="shared" si="0"/>
        <v/>
      </c>
      <c r="F15" s="37" t="str">
        <f t="shared" si="2"/>
        <v/>
      </c>
      <c r="G15" s="162"/>
      <c r="H15" s="162"/>
      <c r="I15" s="19" t="str">
        <f t="shared" si="1"/>
        <v/>
      </c>
      <c r="J15" s="37" t="str">
        <f t="shared" si="3"/>
        <v/>
      </c>
    </row>
    <row r="16" spans="1:15" ht="24.95" customHeight="1">
      <c r="A16" s="18">
        <v>10</v>
      </c>
      <c r="B16" s="15" t="s">
        <v>104</v>
      </c>
      <c r="C16" s="137">
        <v>14</v>
      </c>
      <c r="D16" s="137">
        <v>39</v>
      </c>
      <c r="E16" s="19">
        <f t="shared" si="0"/>
        <v>25</v>
      </c>
      <c r="F16" s="37">
        <f t="shared" si="2"/>
        <v>2.7857142857142856</v>
      </c>
      <c r="G16" s="137">
        <v>476</v>
      </c>
      <c r="H16" s="137">
        <v>328</v>
      </c>
      <c r="I16" s="19">
        <f t="shared" si="1"/>
        <v>-148</v>
      </c>
      <c r="J16" s="37">
        <f t="shared" si="3"/>
        <v>0.68907563025210083</v>
      </c>
    </row>
    <row r="17" spans="1:10" ht="24.95" customHeight="1">
      <c r="A17" s="18">
        <v>11</v>
      </c>
      <c r="B17" s="15" t="s">
        <v>105</v>
      </c>
      <c r="C17" s="137">
        <v>0</v>
      </c>
      <c r="D17" s="137">
        <v>0</v>
      </c>
      <c r="E17" s="19" t="str">
        <f t="shared" si="0"/>
        <v/>
      </c>
      <c r="F17" s="37" t="str">
        <f t="shared" si="2"/>
        <v/>
      </c>
      <c r="G17" s="137">
        <v>1</v>
      </c>
      <c r="H17" s="137">
        <v>4</v>
      </c>
      <c r="I17" s="19">
        <f t="shared" si="1"/>
        <v>3</v>
      </c>
      <c r="J17" s="37">
        <f t="shared" si="3"/>
        <v>4</v>
      </c>
    </row>
    <row r="18" spans="1:10" ht="24.95" customHeight="1">
      <c r="A18" s="18">
        <v>12</v>
      </c>
      <c r="B18" s="29" t="s">
        <v>106</v>
      </c>
      <c r="C18" s="162">
        <v>0</v>
      </c>
      <c r="D18" s="162">
        <v>3</v>
      </c>
      <c r="E18" s="19">
        <f t="shared" si="0"/>
        <v>3</v>
      </c>
      <c r="F18" s="37" t="str">
        <f t="shared" si="2"/>
        <v/>
      </c>
      <c r="G18" s="162">
        <v>0</v>
      </c>
      <c r="H18" s="162">
        <v>247</v>
      </c>
      <c r="I18" s="19">
        <f t="shared" si="1"/>
        <v>247</v>
      </c>
      <c r="J18" s="37" t="str">
        <f t="shared" si="3"/>
        <v/>
      </c>
    </row>
    <row r="19" spans="1:10" ht="24.95" customHeight="1">
      <c r="A19" s="18">
        <v>13</v>
      </c>
      <c r="B19" s="29" t="s">
        <v>107</v>
      </c>
      <c r="C19" s="162">
        <v>5</v>
      </c>
      <c r="D19" s="162">
        <v>3</v>
      </c>
      <c r="E19" s="19">
        <f t="shared" si="0"/>
        <v>-2</v>
      </c>
      <c r="F19" s="37">
        <f t="shared" si="2"/>
        <v>0.6</v>
      </c>
      <c r="G19" s="162">
        <v>28</v>
      </c>
      <c r="H19" s="162">
        <v>32</v>
      </c>
      <c r="I19" s="19">
        <f t="shared" si="1"/>
        <v>4</v>
      </c>
      <c r="J19" s="37">
        <f t="shared" si="3"/>
        <v>1.1428571428571428</v>
      </c>
    </row>
    <row r="20" spans="1:10" ht="24.95" customHeight="1">
      <c r="A20" s="18">
        <v>14</v>
      </c>
      <c r="B20" s="29" t="s">
        <v>108</v>
      </c>
      <c r="C20" s="162">
        <v>0</v>
      </c>
      <c r="D20" s="162">
        <v>0</v>
      </c>
      <c r="E20" s="19" t="str">
        <f t="shared" si="0"/>
        <v/>
      </c>
      <c r="F20" s="37" t="str">
        <f t="shared" si="2"/>
        <v/>
      </c>
      <c r="G20" s="162">
        <v>0</v>
      </c>
      <c r="H20" s="162">
        <v>2</v>
      </c>
      <c r="I20" s="19">
        <f t="shared" si="1"/>
        <v>2</v>
      </c>
      <c r="J20" s="37" t="str">
        <f t="shared" si="3"/>
        <v/>
      </c>
    </row>
  </sheetData>
  <sheetProtection algorithmName="SHA-512" hashValue="h3daQs7GMF04KdkXU4GPyF0MaIrG/80CvgmN2uwnTeuG4axKUNOibIMA8ZLnUQIKgff+55RxwgbGuO+k42C07w==" saltValue="/HMdY2Yo7duktMKGc99Pvw==" spinCount="100000" sheet="1" objects="1" scenarios="1"/>
  <mergeCells count="4">
    <mergeCell ref="E4:F4"/>
    <mergeCell ref="I4:J4"/>
    <mergeCell ref="A1:I3"/>
    <mergeCell ref="J2:J3"/>
  </mergeCells>
  <pageMargins left="0.7" right="0.7" top="0.75" bottom="0.75" header="0.3" footer="0.3"/>
  <pageSetup paperSize="9" scale="80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D572B9-576E-4F41-8C49-73155AEF929C}">
  <sheetPr>
    <pageSetUpPr fitToPage="1"/>
  </sheetPr>
  <dimension ref="A1:O15"/>
  <sheetViews>
    <sheetView zoomScale="85" zoomScaleNormal="85" workbookViewId="0">
      <selection activeCell="I4" sqref="I4:J4"/>
    </sheetView>
  </sheetViews>
  <sheetFormatPr defaultRowHeight="15"/>
  <cols>
    <col min="1" max="1" width="3.7109375" customWidth="1"/>
    <col min="2" max="2" width="40.5703125" customWidth="1"/>
    <col min="3" max="10" width="15.7109375" customWidth="1"/>
    <col min="11" max="15" width="13.7109375" customWidth="1"/>
  </cols>
  <sheetData>
    <row r="1" spans="1:15" ht="15" customHeight="1">
      <c r="A1" s="170" t="s">
        <v>259</v>
      </c>
      <c r="B1" s="170"/>
      <c r="C1" s="170"/>
      <c r="D1" s="170"/>
      <c r="E1" s="170"/>
      <c r="F1" s="170"/>
      <c r="G1" s="170"/>
      <c r="H1" s="170"/>
      <c r="I1" s="170"/>
      <c r="J1" s="60" t="s">
        <v>14</v>
      </c>
      <c r="K1" s="6"/>
      <c r="L1" s="6"/>
      <c r="M1" s="6"/>
      <c r="N1" s="6"/>
      <c r="O1" s="6"/>
    </row>
    <row r="2" spans="1:15" ht="15" customHeight="1">
      <c r="A2" s="170"/>
      <c r="B2" s="170"/>
      <c r="C2" s="170"/>
      <c r="D2" s="170"/>
      <c r="E2" s="170"/>
      <c r="F2" s="170"/>
      <c r="G2" s="170"/>
      <c r="H2" s="170"/>
      <c r="I2" s="170"/>
      <c r="J2" s="189" t="s">
        <v>325</v>
      </c>
      <c r="K2" s="6"/>
      <c r="L2" s="6"/>
      <c r="M2" s="6"/>
      <c r="N2" s="6"/>
      <c r="O2" s="6"/>
    </row>
    <row r="3" spans="1:15" ht="15" customHeight="1">
      <c r="A3" s="169"/>
      <c r="B3" s="169"/>
      <c r="C3" s="169"/>
      <c r="D3" s="169"/>
      <c r="E3" s="169"/>
      <c r="F3" s="169"/>
      <c r="G3" s="169"/>
      <c r="H3" s="169"/>
      <c r="I3" s="169"/>
      <c r="J3" s="172"/>
      <c r="K3" s="6"/>
      <c r="L3" s="6"/>
      <c r="M3" s="6"/>
      <c r="N3" s="6"/>
      <c r="O3" s="6"/>
    </row>
    <row r="4" spans="1:15" ht="50.1" customHeight="1">
      <c r="A4" s="18"/>
      <c r="B4" s="41" t="s">
        <v>70</v>
      </c>
      <c r="C4" s="41" t="str">
        <f>"Факт " &amp; J2 &amp; "           2024 г"</f>
        <v>Факт Сентябрь           2024 г</v>
      </c>
      <c r="D4" s="41" t="str">
        <f xml:space="preserve"> "Факт " &amp; J2 &amp; "        2025 г"</f>
        <v>Факт Сентябрь        2025 г</v>
      </c>
      <c r="E4" s="176" t="s">
        <v>318</v>
      </c>
      <c r="F4" s="177"/>
      <c r="G4" s="41" t="str">
        <f xml:space="preserve"> "Факт Январь -" &amp; J2 &amp; " 2024 г"</f>
        <v>Факт Январь -Сентябрь 2024 г</v>
      </c>
      <c r="H4" s="41" t="str">
        <f xml:space="preserve"> "Факт Январь -" &amp; J2 &amp; " 2025 г"</f>
        <v>Факт Январь -Сентябрь 2025 г</v>
      </c>
      <c r="I4" s="176" t="s">
        <v>317</v>
      </c>
      <c r="J4" s="177"/>
    </row>
    <row r="5" spans="1:15" ht="15" customHeight="1">
      <c r="A5" s="56"/>
      <c r="B5" s="56"/>
      <c r="C5" s="29"/>
      <c r="D5" s="29"/>
      <c r="E5" s="28" t="s">
        <v>3</v>
      </c>
      <c r="F5" s="12" t="s">
        <v>4</v>
      </c>
      <c r="G5" s="15"/>
      <c r="H5" s="15"/>
      <c r="I5" s="28" t="s">
        <v>3</v>
      </c>
      <c r="J5" s="12" t="s">
        <v>4</v>
      </c>
    </row>
    <row r="6" spans="1:15" ht="15" customHeight="1">
      <c r="A6" s="18" t="s">
        <v>1</v>
      </c>
      <c r="B6" s="41" t="s">
        <v>12</v>
      </c>
      <c r="C6" s="12">
        <v>1</v>
      </c>
      <c r="D6" s="12">
        <v>2</v>
      </c>
      <c r="E6" s="12">
        <v>3</v>
      </c>
      <c r="F6" s="12">
        <v>4</v>
      </c>
      <c r="G6" s="12">
        <v>5</v>
      </c>
      <c r="H6" s="12">
        <v>6</v>
      </c>
      <c r="I6" s="12">
        <v>7</v>
      </c>
      <c r="J6" s="12">
        <v>8</v>
      </c>
    </row>
    <row r="7" spans="1:15" ht="24.95" customHeight="1">
      <c r="A7" s="18">
        <v>1</v>
      </c>
      <c r="B7" s="27" t="s">
        <v>97</v>
      </c>
      <c r="C7" s="164">
        <v>134</v>
      </c>
      <c r="D7" s="164">
        <v>135</v>
      </c>
      <c r="E7" s="19">
        <f t="shared" ref="E7" si="0">IF(AND(C7=0,D7=0),"",IFERROR(IF(OR(D7=0,D7=""),-C7,D7-C7),""))</f>
        <v>1</v>
      </c>
      <c r="F7" s="37">
        <f>IFERROR(D7/C7,"")</f>
        <v>1.0074626865671641</v>
      </c>
      <c r="G7" s="164">
        <v>1163</v>
      </c>
      <c r="H7" s="164">
        <v>2364</v>
      </c>
      <c r="I7" s="19">
        <f t="shared" ref="I7:I15" si="1">IF(AND(G7=0,H7=0),"",IFERROR(IF(OR(H7=0,H7=""),-G7,H7-G7),""))</f>
        <v>1201</v>
      </c>
      <c r="J7" s="37">
        <f>IFERROR(H7/G7,"")</f>
        <v>2.0326741186586412</v>
      </c>
    </row>
    <row r="8" spans="1:15" ht="24.95" customHeight="1">
      <c r="A8" s="18">
        <v>2</v>
      </c>
      <c r="B8" s="27" t="s">
        <v>98</v>
      </c>
      <c r="C8" s="164">
        <v>0</v>
      </c>
      <c r="D8" s="164">
        <v>79</v>
      </c>
      <c r="E8" s="19">
        <f t="shared" ref="E8:E15" si="2">IF(AND(C8=0,D8=0),"",IFERROR(IF(OR(D8=0,D8=""),-C8,D8-C8),""))</f>
        <v>79</v>
      </c>
      <c r="F8" s="37" t="str">
        <f t="shared" ref="F8:F15" si="3">IFERROR(D8/C8,"")</f>
        <v/>
      </c>
      <c r="G8" s="164">
        <v>0</v>
      </c>
      <c r="H8" s="164">
        <v>79</v>
      </c>
      <c r="I8" s="19">
        <f t="shared" si="1"/>
        <v>79</v>
      </c>
      <c r="J8" s="37" t="str">
        <f t="shared" ref="J8:J15" si="4">IFERROR(H8/G8,"")</f>
        <v/>
      </c>
    </row>
    <row r="9" spans="1:15" ht="24.95" customHeight="1">
      <c r="A9" s="18">
        <v>3</v>
      </c>
      <c r="B9" s="27" t="s">
        <v>109</v>
      </c>
      <c r="C9" s="164">
        <v>165</v>
      </c>
      <c r="D9" s="164">
        <v>99</v>
      </c>
      <c r="E9" s="19">
        <f t="shared" si="2"/>
        <v>-66</v>
      </c>
      <c r="F9" s="37">
        <f t="shared" si="3"/>
        <v>0.6</v>
      </c>
      <c r="G9" s="164">
        <v>1131</v>
      </c>
      <c r="H9" s="164">
        <v>1772</v>
      </c>
      <c r="I9" s="19">
        <f t="shared" si="1"/>
        <v>641</v>
      </c>
      <c r="J9" s="37">
        <f t="shared" si="4"/>
        <v>1.5667550839964632</v>
      </c>
    </row>
    <row r="10" spans="1:15" ht="24.95" customHeight="1">
      <c r="A10" s="18">
        <v>4</v>
      </c>
      <c r="B10" s="27" t="s">
        <v>145</v>
      </c>
      <c r="C10" s="164"/>
      <c r="D10" s="164"/>
      <c r="E10" s="19" t="str">
        <f t="shared" si="2"/>
        <v/>
      </c>
      <c r="F10" s="37" t="str">
        <f t="shared" si="3"/>
        <v/>
      </c>
      <c r="G10" s="164"/>
      <c r="H10" s="164"/>
      <c r="I10" s="19" t="str">
        <f t="shared" si="1"/>
        <v/>
      </c>
      <c r="J10" s="37" t="str">
        <f t="shared" si="4"/>
        <v/>
      </c>
    </row>
    <row r="11" spans="1:15" ht="24.95" customHeight="1">
      <c r="A11" s="18">
        <v>5</v>
      </c>
      <c r="B11" s="32" t="s">
        <v>110</v>
      </c>
      <c r="C11" s="164">
        <v>127</v>
      </c>
      <c r="D11" s="164">
        <v>73</v>
      </c>
      <c r="E11" s="19">
        <f t="shared" si="2"/>
        <v>-54</v>
      </c>
      <c r="F11" s="37">
        <f t="shared" si="3"/>
        <v>0.57480314960629919</v>
      </c>
      <c r="G11" s="164">
        <v>689</v>
      </c>
      <c r="H11" s="164">
        <v>1188</v>
      </c>
      <c r="I11" s="19">
        <f t="shared" si="1"/>
        <v>499</v>
      </c>
      <c r="J11" s="37">
        <f t="shared" si="4"/>
        <v>1.7242380261248185</v>
      </c>
    </row>
    <row r="12" spans="1:15" ht="24.95" customHeight="1">
      <c r="A12" s="18">
        <v>6</v>
      </c>
      <c r="B12" s="32" t="s">
        <v>111</v>
      </c>
      <c r="C12" s="164">
        <v>38</v>
      </c>
      <c r="D12" s="164">
        <v>23</v>
      </c>
      <c r="E12" s="19">
        <f t="shared" si="2"/>
        <v>-15</v>
      </c>
      <c r="F12" s="37">
        <f t="shared" si="3"/>
        <v>0.60526315789473684</v>
      </c>
      <c r="G12" s="164">
        <v>442</v>
      </c>
      <c r="H12" s="164">
        <v>205</v>
      </c>
      <c r="I12" s="19">
        <f t="shared" si="1"/>
        <v>-237</v>
      </c>
      <c r="J12" s="37">
        <f t="shared" si="4"/>
        <v>0.46380090497737558</v>
      </c>
    </row>
    <row r="13" spans="1:15" ht="24.95" customHeight="1">
      <c r="A13" s="18">
        <v>7</v>
      </c>
      <c r="B13" s="27" t="s">
        <v>308</v>
      </c>
      <c r="C13" s="164">
        <v>0</v>
      </c>
      <c r="D13" s="164">
        <v>3</v>
      </c>
      <c r="E13" s="19">
        <f t="shared" si="2"/>
        <v>3</v>
      </c>
      <c r="F13" s="37" t="str">
        <f t="shared" si="3"/>
        <v/>
      </c>
      <c r="G13" s="164">
        <v>0</v>
      </c>
      <c r="H13" s="164">
        <v>379</v>
      </c>
      <c r="I13" s="19">
        <f t="shared" si="1"/>
        <v>379</v>
      </c>
      <c r="J13" s="37" t="str">
        <f t="shared" si="4"/>
        <v/>
      </c>
    </row>
    <row r="14" spans="1:15" ht="24.95" customHeight="1">
      <c r="A14" s="18">
        <v>8</v>
      </c>
      <c r="B14" s="27" t="s">
        <v>77</v>
      </c>
      <c r="C14" s="164">
        <v>11</v>
      </c>
      <c r="D14" s="164">
        <v>101</v>
      </c>
      <c r="E14" s="19">
        <f t="shared" si="2"/>
        <v>90</v>
      </c>
      <c r="F14" s="37">
        <f t="shared" si="3"/>
        <v>9.1818181818181817</v>
      </c>
      <c r="G14" s="164">
        <v>38</v>
      </c>
      <c r="H14" s="164">
        <v>149</v>
      </c>
      <c r="I14" s="19">
        <f t="shared" si="1"/>
        <v>111</v>
      </c>
      <c r="J14" s="37">
        <f t="shared" si="4"/>
        <v>3.9210526315789473</v>
      </c>
    </row>
    <row r="15" spans="1:15" ht="24.95" customHeight="1">
      <c r="A15" s="18">
        <v>9</v>
      </c>
      <c r="B15" s="27" t="s">
        <v>28</v>
      </c>
      <c r="C15" s="164"/>
      <c r="D15" s="164"/>
      <c r="E15" s="19" t="str">
        <f t="shared" si="2"/>
        <v/>
      </c>
      <c r="F15" s="37" t="str">
        <f t="shared" si="3"/>
        <v/>
      </c>
      <c r="G15" s="164"/>
      <c r="H15" s="164"/>
      <c r="I15" s="19" t="str">
        <f t="shared" si="1"/>
        <v/>
      </c>
      <c r="J15" s="37" t="str">
        <f t="shared" si="4"/>
        <v/>
      </c>
    </row>
  </sheetData>
  <sheetProtection algorithmName="SHA-512" hashValue="KF/d3EXogFTyzGHFJ/ZcVHUYJkQCku6gmgdY0QBOf4h11j32RBMmWVDjHwxMXune+DgIZYcjR6NbwVtTL2iiYw==" saltValue="o80OH/rQvoc/X+/MCGeGZw==" spinCount="100000" sheet="1" objects="1" scenarios="1"/>
  <mergeCells count="4">
    <mergeCell ref="E4:F4"/>
    <mergeCell ref="I4:J4"/>
    <mergeCell ref="A1:I3"/>
    <mergeCell ref="J2:J3"/>
  </mergeCells>
  <pageMargins left="0.7" right="0.7" top="0.75" bottom="0.75" header="0.3" footer="0.3"/>
  <pageSetup paperSize="9"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981035-6561-46B0-BD0E-5C04EFA2AE13}">
  <dimension ref="A1:A71"/>
  <sheetViews>
    <sheetView zoomScale="85" zoomScaleNormal="85" workbookViewId="0">
      <selection activeCell="A9" sqref="A9"/>
    </sheetView>
  </sheetViews>
  <sheetFormatPr defaultRowHeight="15"/>
  <cols>
    <col min="1" max="1" width="106.140625" customWidth="1"/>
  </cols>
  <sheetData>
    <row r="1" spans="1:1" s="42" customFormat="1" ht="20.25">
      <c r="A1" s="77" t="s">
        <v>241</v>
      </c>
    </row>
    <row r="2" spans="1:1" s="42" customFormat="1" ht="15" customHeight="1">
      <c r="A2" s="78" t="s">
        <v>174</v>
      </c>
    </row>
    <row r="3" spans="1:1" s="42" customFormat="1" ht="15" customHeight="1">
      <c r="A3" s="78" t="s">
        <v>175</v>
      </c>
    </row>
    <row r="4" spans="1:1" s="42" customFormat="1" ht="15" customHeight="1">
      <c r="A4" s="78" t="s">
        <v>176</v>
      </c>
    </row>
    <row r="5" spans="1:1" s="42" customFormat="1" ht="15" customHeight="1">
      <c r="A5" s="78" t="s">
        <v>177</v>
      </c>
    </row>
    <row r="6" spans="1:1" s="42" customFormat="1" ht="15" customHeight="1">
      <c r="A6" s="78" t="s">
        <v>178</v>
      </c>
    </row>
    <row r="7" spans="1:1" s="42" customFormat="1" ht="15" customHeight="1">
      <c r="A7" s="78" t="s">
        <v>179</v>
      </c>
    </row>
    <row r="8" spans="1:1" s="42" customFormat="1" ht="15" customHeight="1">
      <c r="A8" s="78" t="s">
        <v>180</v>
      </c>
    </row>
    <row r="9" spans="1:1" s="42" customFormat="1" ht="15" customHeight="1">
      <c r="A9" s="78" t="s">
        <v>181</v>
      </c>
    </row>
    <row r="10" spans="1:1" s="42" customFormat="1" ht="15" customHeight="1">
      <c r="A10" s="78" t="s">
        <v>182</v>
      </c>
    </row>
    <row r="11" spans="1:1" s="42" customFormat="1" ht="15" customHeight="1">
      <c r="A11" s="78" t="s">
        <v>183</v>
      </c>
    </row>
    <row r="12" spans="1:1" s="42" customFormat="1" ht="15" customHeight="1">
      <c r="A12" s="78" t="s">
        <v>184</v>
      </c>
    </row>
    <row r="13" spans="1:1" s="42" customFormat="1" ht="15" customHeight="1">
      <c r="A13" s="78" t="s">
        <v>185</v>
      </c>
    </row>
    <row r="14" spans="1:1" s="42" customFormat="1" ht="15" customHeight="1">
      <c r="A14" s="78" t="s">
        <v>186</v>
      </c>
    </row>
    <row r="15" spans="1:1" s="42" customFormat="1" ht="15" customHeight="1">
      <c r="A15" s="78" t="s">
        <v>187</v>
      </c>
    </row>
    <row r="16" spans="1:1" s="42" customFormat="1" ht="15" customHeight="1">
      <c r="A16" s="78" t="s">
        <v>188</v>
      </c>
    </row>
    <row r="17" spans="1:1" s="42" customFormat="1" ht="15" customHeight="1">
      <c r="A17" s="136" t="s">
        <v>315</v>
      </c>
    </row>
    <row r="18" spans="1:1" s="42" customFormat="1" ht="15" customHeight="1">
      <c r="A18" s="78" t="s">
        <v>189</v>
      </c>
    </row>
    <row r="19" spans="1:1" s="42" customFormat="1" ht="15" customHeight="1">
      <c r="A19" s="78" t="s">
        <v>190</v>
      </c>
    </row>
    <row r="20" spans="1:1" s="42" customFormat="1" ht="15" customHeight="1">
      <c r="A20" s="78" t="s">
        <v>191</v>
      </c>
    </row>
    <row r="21" spans="1:1" s="42" customFormat="1" ht="15" customHeight="1">
      <c r="A21" s="80" t="s">
        <v>293</v>
      </c>
    </row>
    <row r="22" spans="1:1" s="42" customFormat="1" ht="15" customHeight="1">
      <c r="A22" s="78" t="s">
        <v>192</v>
      </c>
    </row>
    <row r="23" spans="1:1" s="42" customFormat="1" ht="15" customHeight="1">
      <c r="A23" s="78" t="s">
        <v>193</v>
      </c>
    </row>
    <row r="24" spans="1:1" s="42" customFormat="1" ht="15" customHeight="1">
      <c r="A24" s="78" t="s">
        <v>194</v>
      </c>
    </row>
    <row r="25" spans="1:1" s="42" customFormat="1" ht="15" customHeight="1">
      <c r="A25" s="78" t="s">
        <v>195</v>
      </c>
    </row>
    <row r="26" spans="1:1" s="42" customFormat="1" ht="15" customHeight="1">
      <c r="A26" s="78" t="s">
        <v>196</v>
      </c>
    </row>
    <row r="27" spans="1:1" s="42" customFormat="1" ht="15" customHeight="1">
      <c r="A27" s="78" t="s">
        <v>197</v>
      </c>
    </row>
    <row r="28" spans="1:1" s="42" customFormat="1" ht="15" customHeight="1">
      <c r="A28" s="78" t="s">
        <v>198</v>
      </c>
    </row>
    <row r="29" spans="1:1" s="42" customFormat="1" ht="15" customHeight="1">
      <c r="A29" s="78" t="s">
        <v>199</v>
      </c>
    </row>
    <row r="30" spans="1:1" s="42" customFormat="1" ht="15" customHeight="1">
      <c r="A30" s="78" t="s">
        <v>200</v>
      </c>
    </row>
    <row r="31" spans="1:1" s="42" customFormat="1" ht="15" customHeight="1">
      <c r="A31" s="78" t="s">
        <v>201</v>
      </c>
    </row>
    <row r="32" spans="1:1" s="42" customFormat="1" ht="15" customHeight="1">
      <c r="A32" s="78" t="s">
        <v>202</v>
      </c>
    </row>
    <row r="33" spans="1:1" s="42" customFormat="1" ht="15" customHeight="1">
      <c r="A33" s="78" t="s">
        <v>203</v>
      </c>
    </row>
    <row r="34" spans="1:1" s="42" customFormat="1" ht="15" customHeight="1">
      <c r="A34" s="78" t="s">
        <v>204</v>
      </c>
    </row>
    <row r="35" spans="1:1" s="42" customFormat="1" ht="15" customHeight="1">
      <c r="A35" s="78" t="s">
        <v>205</v>
      </c>
    </row>
    <row r="36" spans="1:1" s="42" customFormat="1" ht="15" customHeight="1">
      <c r="A36" s="78" t="s">
        <v>231</v>
      </c>
    </row>
    <row r="37" spans="1:1" s="42" customFormat="1" ht="15" customHeight="1">
      <c r="A37" s="78" t="s">
        <v>232</v>
      </c>
    </row>
    <row r="38" spans="1:1" s="42" customFormat="1" ht="15" customHeight="1">
      <c r="A38" s="78" t="s">
        <v>206</v>
      </c>
    </row>
    <row r="39" spans="1:1" s="42" customFormat="1" ht="15" customHeight="1">
      <c r="A39" s="78" t="s">
        <v>233</v>
      </c>
    </row>
    <row r="40" spans="1:1" s="42" customFormat="1" ht="15" customHeight="1">
      <c r="A40" s="78" t="s">
        <v>207</v>
      </c>
    </row>
    <row r="41" spans="1:1" s="42" customFormat="1" ht="15" customHeight="1">
      <c r="A41" s="78" t="s">
        <v>234</v>
      </c>
    </row>
    <row r="42" spans="1:1" s="42" customFormat="1" ht="15" customHeight="1">
      <c r="A42" s="78" t="s">
        <v>208</v>
      </c>
    </row>
    <row r="43" spans="1:1" s="42" customFormat="1" ht="15" customHeight="1">
      <c r="A43" s="78" t="s">
        <v>235</v>
      </c>
    </row>
    <row r="44" spans="1:1" s="42" customFormat="1" ht="15" customHeight="1">
      <c r="A44" s="78" t="s">
        <v>209</v>
      </c>
    </row>
    <row r="45" spans="1:1" s="42" customFormat="1" ht="15" customHeight="1">
      <c r="A45" s="78" t="s">
        <v>236</v>
      </c>
    </row>
    <row r="46" spans="1:1" s="42" customFormat="1" ht="12.75"/>
    <row r="47" spans="1:1" s="42" customFormat="1" ht="12.75"/>
    <row r="48" spans="1:1" s="42" customFormat="1" ht="12.75"/>
    <row r="49" s="42" customFormat="1" ht="12.75"/>
    <row r="50" s="42" customFormat="1" ht="12.75"/>
    <row r="51" s="42" customFormat="1" ht="12.75"/>
    <row r="52" s="42" customFormat="1" ht="12.75"/>
    <row r="53" s="42" customFormat="1" ht="12.75"/>
    <row r="54" s="42" customFormat="1" ht="12.75"/>
    <row r="55" s="42" customFormat="1" ht="12.75"/>
    <row r="56" s="42" customFormat="1" ht="12.75"/>
    <row r="57" s="42" customFormat="1" ht="12.75"/>
    <row r="58" s="42" customFormat="1" ht="12.75"/>
    <row r="59" s="42" customFormat="1" ht="12.75"/>
    <row r="60" s="42" customFormat="1" ht="12.75"/>
    <row r="61" s="42" customFormat="1" ht="12.75"/>
    <row r="62" s="42" customFormat="1" ht="12.75"/>
    <row r="63" s="42" customFormat="1" ht="12.75"/>
    <row r="64" s="42" customFormat="1" ht="12.75"/>
    <row r="65" s="42" customFormat="1" ht="12.75"/>
    <row r="66" s="42" customFormat="1" ht="12.75"/>
    <row r="67" s="42" customFormat="1" ht="12.75"/>
    <row r="68" s="42" customFormat="1" ht="12.75"/>
    <row r="69" s="42" customFormat="1" ht="12.75"/>
    <row r="70" s="42" customFormat="1" ht="12.75"/>
    <row r="71" s="42" customFormat="1" ht="12.75"/>
  </sheetData>
  <sheetProtection algorithmName="SHA-512" hashValue="SgLiyqoi8X3QGgqAHaMieJDV/FYi5a4WgJ0CsqvWJXk43N4gFMqvsqZl90zy3BRDe1IunosEIbGmLsphD6BDrA==" saltValue="4bH5DD3GCDQ0TKxM7wsgwg==" spinCount="100000" sheet="1" objects="1" scenarios="1"/>
  <hyperlinks>
    <hyperlink ref="A2" location="'Вводные положения'!A1" display="ВВОДНЫЕ ПОЛОЖЕНИЯ" xr:uid="{A559AFC0-F662-4B57-8EE2-6A1E9D6F30C9}"/>
    <hyperlink ref="A3" location="'Вводные положения'!A2" display="Введение" xr:uid="{2EF376F5-9A6D-432C-A8BF-E2CBBB70AB50}"/>
    <hyperlink ref="A4" location="'Вводные положения'!A4" display="Цель" xr:uid="{3FA20C4F-E179-4C68-B5AB-C3B794DBED69}"/>
    <hyperlink ref="A5" location="'Вводные положения'!A6" display="Задачи" xr:uid="{E267AC08-DF77-49AE-ABBB-B805E6AD6B74}"/>
    <hyperlink ref="A6" location="'Вводные положения'!A12" display="Область применения" xr:uid="{111E2016-55CC-4765-9D42-FD36DB5D00C1}"/>
    <hyperlink ref="A7" location="'Вводные положения'!A15" display="Сроки предоставления отчетности" xr:uid="{0FED14A3-A44A-4A51-96B8-B0BA5BD69841}"/>
    <hyperlink ref="A8" location="'Вводные положения'!A19" display="Способы предоставления статистических форм" xr:uid="{497AAA14-6030-4EA1-9F00-F4461BD8C3F9}"/>
    <hyperlink ref="A9" location="'Вводные положения'!A21" display="Ответственность за предоставление отчетности" xr:uid="{A4C0C697-59EB-45D1-A266-3E09181B5967}"/>
    <hyperlink ref="A10" location="'Вводные положения'!A25" display="Порядок внесения изменений и дополнений" xr:uid="{7F051624-D8AD-4249-AF3B-44E6386F7929}"/>
    <hyperlink ref="A11" location="'Вводные положения'!A31" display="Порядок вступления в силу" xr:uid="{51D3BAC7-E9D5-4A4B-A294-F64FC5B8442D}"/>
    <hyperlink ref="A12" location="'Таблица 1.1.1'!A1" display="1. УПРАВЛЕНИЕ АРХИТЕКТУРЫ" xr:uid="{27FB5A8E-8D73-4FA9-8AC8-F0A67D73C4A7}"/>
    <hyperlink ref="A13" location="'Таблица 1.1.1'!A2" display="1.1. Государственный архитектурно-строительный контроль" xr:uid="{9D9728D3-5CC0-4B14-B814-5CFB6651F89F}"/>
    <hyperlink ref="A14" location="'Таблица 1.1.1'!A1" display="Таблица 1.1.1. СТАТИСТИКА ВЫЯВЛЕНИЯ САМОВОЛЬНОГО СТРОИТЕЛЬСТВА ПО КАТЕГОРИЯМ И ОБЛАСТЯМ" xr:uid="{9ECBD040-09B5-4071-AE80-DB5F68D73C42}"/>
    <hyperlink ref="A15" location="'Таблица 1.1.2. '!A1" display="Таблица 1.1.2. СТАТИСТИКА ПО РЕЕСТРУ СТРОЯЩИХСЯ ОБЪЕКТОВ" xr:uid="{3E5FDB66-FBBC-4A79-BAFF-2F7D1A066C61}"/>
    <hyperlink ref="A16" location="'Таблица 1.1.3'!A1" display="Таблица 1.1.3. СТАТИСТИКА ПО ОЦЕНКЕ СООТВЕТСТВИЯ ВВОДИМЫХ В ЭКСПЛУАТАЦИЮ ОБЪЕКТОВ" xr:uid="{3A7DEC00-25A4-4430-AED6-1A1E8D6CB667}"/>
    <hyperlink ref="A18" location="'Таблица 1.2.1'!A1" display="1.2. Департамент градостроительства и архитектуры" xr:uid="{C17903A3-448B-4BC7-AA07-8FF5B3C83B67}"/>
    <hyperlink ref="A19" location="'Таблица 1.2.1'!A1" display="Таблица 1.2.1. СТАТИСТИКА ПО РАЗРАБОТКЕ ГРАДОСТРОИТЕЛЬНЫХ ЗАКЛЮЧЕНИЙ" xr:uid="{A37D96B3-5E59-454D-94D7-2C1503144042}"/>
    <hyperlink ref="A23" location="'Таблица 1.3.1'!A1" display="Таблица 1.3.1. СТАТИСТИКА ПО ЭКСПЕРТИЗЕ ПРОЕКТНОЙ ДОКУМЕНТАЦИИ" xr:uid="{87A1F77C-1CEF-44F9-A6E7-14ABB49C6E8E}"/>
    <hyperlink ref="A24" location="'Таблица 2.1.1'!A1" display="2. УПРАВЛЕНИЕ СТРОИТЕЛЬСТВА" xr:uid="{9384B873-25A0-40DC-9B72-67ED144A3827}"/>
    <hyperlink ref="A25" location="'Таблица 2.1.1'!A1" display="2.1. Департамент Жилищно-Гражданского Строительства" xr:uid="{44B86BAD-CA4E-4F8A-86F8-3AD59677C1AC}"/>
    <hyperlink ref="A26" location="'Таблица 2.1.1'!A1" display="Таблица 2.1.1. СТАТИСТИКА ОБЪЕКТОВ СТРОИТЕЛЬСТВА ПО ОБЛАСТЯМ И ОТРАСЛЯМ" xr:uid="{F7AC03A8-8796-46D9-86C1-5B9D2EFD4788}"/>
    <hyperlink ref="A27" location="'Таблица 2.1.2'!A1" display="Таблица 2.1.2. СТАТИСТИКА КАПИТАЛЬНОГО РЕМОНТА ПО ОБЛАСТЯМ И ОТРАСЛЯМ" xr:uid="{FA8381D3-7F17-4EBA-A354-EBA264E8ECCE}"/>
    <hyperlink ref="A28" location="'Таблица 2.2.1. '!A1" display="2.2. Республиканский центр сертификации в строительстве" xr:uid="{F1273AA9-DD59-4D6E-8B8A-909E7DAA7411}"/>
    <hyperlink ref="A29" location="'Таблица 2.2.1. '!A1" display="Таблица 2.2.1. СТАТИСТИКА СЕРТИФИКАЦИИ СТРОИТЕЛЬНЫХ МАТЕРИАЛОВ, ИЗДЕЛИЙ И КОНСТРУКЦИЙ" xr:uid="{05B5984A-E677-4355-BABC-21EB03605D70}"/>
    <hyperlink ref="A30" location="'Таблица 2.3.1. '!A1" display="2.3. Государственный институт сейсмостойкого строительства и инженерного проектирования" xr:uid="{CEDB67DE-FF77-4F86-9BB9-7ABA44FEAB1B}"/>
    <hyperlink ref="A31" location="'Таблица 2.3.1. '!A1" display="Таблица 2.3.1. СТАТИСТИКА ВЫДАЧИ ТЕХНИЧЕСКИХ ЗАКЛЮЧЕНИЙ" xr:uid="{9D133830-D592-400E-BA20-B1355767EE6F}"/>
    <hyperlink ref="A32" location="'Таблица 3.1'!A1" display="3. УПРАВЛЕНИЕ ЧЕЛОВЕЧЕСКИМИ РЕСУРСАМИ" xr:uid="{61E44A95-D1AF-4AF7-BE96-A9513DF4496C}"/>
    <hyperlink ref="A33" location="'Таблица 3.1'!A1" display="Таблица 3.1. СТАТИСТИКА ПО ОБРАЩЕНИЯМ ГРАЖДАН" xr:uid="{7AED18E3-6DE9-4BE4-8F70-56264611EF87}"/>
    <hyperlink ref="A34" location="'Таблица 3.2.  '!A1" display="Таблица 3.2.  СТАТИСТИКА ПО ВХОДЯЩЕЙ КОРРЕСПОНДЕНЦИИ" xr:uid="{A48B0604-20B4-4C46-B9B3-A0406B536F40}"/>
    <hyperlink ref="A35" location="'Таблица 5.1'!A1" display="4. УПРАВЛЕНИЕ ЛИЦЕНЗИРОВАНИЯ И СЕРТИФИКАЦИИ" xr:uid="{1A56EF37-1D71-4580-A3E5-21092E50CC2B}"/>
    <hyperlink ref="A36" location="'Таблица 4.1'!A1" display="Таблица 5.1. СТАТИСТИКА ЛИЦЕНЗИРОВАНИЯ СТРОИТЕЛЬНОЙ ДЕЯТЕЛЬНОСТИ" xr:uid="{EB1A1159-255D-4BBC-BBF1-87B6EC1A1161}"/>
    <hyperlink ref="A37" location="'Таблица 4.2'!A1" display="Таблица 5.2. СТАТИСТИКА ПО СЕРТИФИКАЦИИ СПЕЦИАЛИСТОВ СТРОИТЕЛЬНОЙ ОТРАСЛИ" xr:uid="{99942244-B491-4940-BE06-4B29F2BFC493}"/>
    <hyperlink ref="A38" location="'Таблица 5.1. '!A1" display="5. ОТДЕЛ ИНВЕСТИЦИЙ И ВНЕШНИХ СВЯЗЕЙ" xr:uid="{9628884F-E91F-4ECD-B130-E276C1D2FBC1}"/>
    <hyperlink ref="A39" location="'Таблица 5.1. '!A1" display="Таблица 6.1. СТАТИСТИКА ПО ИНВЕСТИЦИОННЫМ ПРОЕКТАМ ПО МЕСЯЦАМ" xr:uid="{6975DA2B-00DF-4C91-9843-06BB980EC965}"/>
    <hyperlink ref="A40" location="'Таблица 6.1'!A1" display="6. ОТДЕЛ ЦИФРОВОГО РАЗВИТИЯ И ОРГАНИЗАЦИОННО-АНАЛИТИЧЕСКОЙ РАБОТЫ" xr:uid="{B348A85F-8342-4AE7-9006-2D98B4D111B4}"/>
    <hyperlink ref="A41" location="'Таблица 6.1'!A1" display="Таблица 7.1. СТАТИСТИКА ПО ОСНАЩЕННОСТИ КОМПЬЮТЕРНОЙ ТЕХНИКОЙ" xr:uid="{5D5F973B-6DC2-432D-8328-968A71B7C577}"/>
    <hyperlink ref="A42" location="'Таблица 7.1'!A1" display="7. ЮРИДИЧЕСКИЙ ОТДЕЛ" xr:uid="{8AF3384D-3506-4688-8AAC-8D8B7D915187}"/>
    <hyperlink ref="A43" location="'Таблица 7.1'!A1" display="Таблица 8.1. СТАТИСТИКА ДЕЯТЕЛЬНОСТИ ЮРИДИЧЕСКОГО ОТДЕЛА" xr:uid="{BE9F62C7-DE68-4D3E-B2B3-A670F18249A4}"/>
    <hyperlink ref="A44" location="'Таблица 8.1'!A1" display="8. ПРЕСС-СЛУЖБА" xr:uid="{E703556B-9A3E-4522-8713-E81725FC218C}"/>
    <hyperlink ref="A45" location="'Таблица 8.1'!A1" display="Таблица 9.1. СТАТИСТИКА ДЕЯТЕЛЬНОСТИ ПРЕСС-СЛУЖБЫ" xr:uid="{05714B5F-C775-43B7-A198-6007A6AF0B80}"/>
    <hyperlink ref="A22" location="'Таблица 1.3.1'!A1" display="1.3. Департамент государственной экспертизы" xr:uid="{2DF9ED4E-5955-453E-B335-59FCB8FAB6F5}"/>
    <hyperlink ref="A20" location="'Таблица 1.2.2'!A1" display="Таблица 1.2.2. СТАТИСТИКА РАЗРАБОТКИ И ПОДГОТОВКИ ГЕНЕРАЛЬНЫХ ПЛАНОВ НАСЕЛЕННЫХ ПУНКТОВ" xr:uid="{AE1D7DBB-114C-47C4-B2DE-D8272D035786}"/>
    <hyperlink ref="A21" location="'Таблица 1.2.3 '!A1" display="Таблица 1.2.3. СТАТИСТИКА РАЗРАБОТАННЫХ И ПОДГОТОВЛЕННЫХ ГЕНЕРАЛЬНЫХ ПЛАНОВ " xr:uid="{7A1F667D-9357-4C5B-AD56-DFE5A4311E4B}"/>
    <hyperlink ref="A17" location="'Таблица 1.1.4.'!A1" display="Таблица 1.1.4 СТАТИСТИКА ПО КОЛИЧЕСТВУ ИСПОЛЬЗУЕМЫХ МАТЕРИАЛОВ В СТРОИТЕЛЬСТВЕ " xr:uid="{FB210F27-8C2A-4F5D-86BC-CA99730DC89E}"/>
  </hyperlinks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C500E3-2D6A-4407-BFE1-67B81AFA6CF6}">
  <sheetPr>
    <pageSetUpPr fitToPage="1"/>
  </sheetPr>
  <dimension ref="A1:O9"/>
  <sheetViews>
    <sheetView zoomScaleNormal="100" workbookViewId="0">
      <selection activeCell="C7" sqref="C7:D9"/>
    </sheetView>
  </sheetViews>
  <sheetFormatPr defaultRowHeight="15"/>
  <cols>
    <col min="1" max="1" width="4.7109375" style="64" customWidth="1"/>
    <col min="2" max="2" width="34" customWidth="1"/>
    <col min="3" max="10" width="15.7109375" customWidth="1"/>
  </cols>
  <sheetData>
    <row r="1" spans="1:15" ht="15" customHeight="1">
      <c r="A1" s="170" t="s">
        <v>261</v>
      </c>
      <c r="B1" s="170"/>
      <c r="C1" s="170"/>
      <c r="D1" s="170"/>
      <c r="E1" s="170"/>
      <c r="F1" s="170"/>
      <c r="G1" s="170"/>
      <c r="H1" s="170"/>
      <c r="I1" s="170"/>
      <c r="J1" s="60" t="s">
        <v>14</v>
      </c>
      <c r="K1" s="6"/>
      <c r="L1" s="6"/>
      <c r="M1" s="6"/>
      <c r="N1" s="6"/>
      <c r="O1" s="1"/>
    </row>
    <row r="2" spans="1:15" ht="15" customHeight="1">
      <c r="A2" s="170"/>
      <c r="B2" s="170"/>
      <c r="C2" s="170"/>
      <c r="D2" s="170"/>
      <c r="E2" s="170"/>
      <c r="F2" s="170"/>
      <c r="G2" s="170"/>
      <c r="H2" s="170"/>
      <c r="I2" s="170"/>
      <c r="J2" s="189" t="s">
        <v>325</v>
      </c>
      <c r="K2" s="6"/>
      <c r="L2" s="6"/>
      <c r="M2" s="6"/>
      <c r="N2" s="6"/>
      <c r="O2" s="1"/>
    </row>
    <row r="3" spans="1:15" ht="15" customHeight="1">
      <c r="A3" s="169"/>
      <c r="B3" s="169"/>
      <c r="C3" s="169"/>
      <c r="D3" s="169"/>
      <c r="E3" s="169"/>
      <c r="F3" s="169"/>
      <c r="G3" s="169"/>
      <c r="H3" s="169"/>
      <c r="I3" s="169"/>
      <c r="J3" s="172"/>
      <c r="K3" s="1"/>
    </row>
    <row r="4" spans="1:15" ht="50.1" customHeight="1">
      <c r="A4" s="18"/>
      <c r="B4" s="41" t="s">
        <v>0</v>
      </c>
      <c r="C4" s="41" t="str">
        <f>"Факт " &amp; J2 &amp; " 2024 г"</f>
        <v>Факт Сентябрь 2024 г</v>
      </c>
      <c r="D4" s="41" t="str">
        <f xml:space="preserve"> "Факт " &amp; J2 &amp; " 2025 г"</f>
        <v>Факт Сентябрь 2025 г</v>
      </c>
      <c r="E4" s="176" t="s">
        <v>319</v>
      </c>
      <c r="F4" s="177"/>
      <c r="G4" s="41" t="str">
        <f xml:space="preserve"> "Факт Январь -" &amp; J2 &amp; " 2024 г"</f>
        <v>Факт Январь -Сентябрь 2024 г</v>
      </c>
      <c r="H4" s="41" t="str">
        <f xml:space="preserve"> "Факт Январь -" &amp; J2 &amp; " 2025 г"</f>
        <v>Факт Январь -Сентябрь 2025 г</v>
      </c>
      <c r="I4" s="176" t="s">
        <v>317</v>
      </c>
      <c r="J4" s="177"/>
    </row>
    <row r="5" spans="1:15" ht="15" customHeight="1">
      <c r="A5" s="70"/>
      <c r="B5" s="56"/>
      <c r="C5" s="29"/>
      <c r="D5" s="29"/>
      <c r="E5" s="28" t="s">
        <v>3</v>
      </c>
      <c r="F5" s="12" t="s">
        <v>4</v>
      </c>
      <c r="G5" s="15"/>
      <c r="H5" s="15"/>
      <c r="I5" s="28" t="s">
        <v>3</v>
      </c>
      <c r="J5" s="12" t="s">
        <v>4</v>
      </c>
    </row>
    <row r="6" spans="1:15" ht="15" customHeight="1">
      <c r="A6" s="18" t="s">
        <v>1</v>
      </c>
      <c r="B6" s="41" t="s">
        <v>12</v>
      </c>
      <c r="C6" s="12">
        <v>1</v>
      </c>
      <c r="D6" s="12">
        <v>2</v>
      </c>
      <c r="E6" s="12">
        <v>3</v>
      </c>
      <c r="F6" s="12">
        <v>4</v>
      </c>
      <c r="G6" s="12">
        <v>5</v>
      </c>
      <c r="H6" s="12">
        <v>6</v>
      </c>
      <c r="I6" s="12">
        <v>7</v>
      </c>
      <c r="J6" s="12">
        <v>8</v>
      </c>
    </row>
    <row r="7" spans="1:15" ht="24.95" customHeight="1">
      <c r="A7" s="18">
        <v>1</v>
      </c>
      <c r="B7" s="29" t="s">
        <v>112</v>
      </c>
      <c r="C7" s="162">
        <v>0</v>
      </c>
      <c r="D7" s="162">
        <v>0</v>
      </c>
      <c r="E7" s="19" t="str">
        <f t="shared" ref="E7" si="0">IF(AND(C7=0,D7=0),"",IFERROR(IF(OR(D7=0,D7=""),-C7,D7-C7),""))</f>
        <v/>
      </c>
      <c r="F7" s="37" t="str">
        <f>IFERROR(D7/C7,"")</f>
        <v/>
      </c>
      <c r="G7" s="162">
        <v>0</v>
      </c>
      <c r="H7" s="162">
        <v>0</v>
      </c>
      <c r="I7" s="19" t="str">
        <f t="shared" ref="I7:I9" si="1">IF(AND(G7=0,H7=0),"",IFERROR(IF(OR(H7=0,H7=""),-G7,H7-G7),""))</f>
        <v/>
      </c>
      <c r="J7" s="37" t="str">
        <f>IFERROR(H7/G7,"")</f>
        <v/>
      </c>
    </row>
    <row r="8" spans="1:15" ht="24.95" customHeight="1">
      <c r="A8" s="18">
        <v>2</v>
      </c>
      <c r="B8" s="15" t="s">
        <v>113</v>
      </c>
      <c r="C8" s="162">
        <v>0</v>
      </c>
      <c r="D8" s="162">
        <v>0</v>
      </c>
      <c r="E8" s="19" t="str">
        <f t="shared" ref="E8:E9" si="2">IF(AND(C8=0,D8=0),"",IFERROR(IF(OR(D8=0,D8=""),-C8,D8-C8),""))</f>
        <v/>
      </c>
      <c r="F8" s="37" t="str">
        <f t="shared" ref="F8:F9" si="3">IFERROR(D8/C8,"")</f>
        <v/>
      </c>
      <c r="G8" s="162">
        <v>0</v>
      </c>
      <c r="H8" s="162">
        <v>0</v>
      </c>
      <c r="I8" s="19" t="str">
        <f t="shared" si="1"/>
        <v/>
      </c>
      <c r="J8" s="37" t="str">
        <f t="shared" ref="J8:J9" si="4">IFERROR(H8/G8,"")</f>
        <v/>
      </c>
    </row>
    <row r="9" spans="1:15" ht="24.95" customHeight="1">
      <c r="A9" s="18">
        <v>3</v>
      </c>
      <c r="B9" s="15" t="s">
        <v>114</v>
      </c>
      <c r="C9" s="162">
        <v>0</v>
      </c>
      <c r="D9" s="162">
        <v>1</v>
      </c>
      <c r="E9" s="19">
        <f t="shared" si="2"/>
        <v>1</v>
      </c>
      <c r="F9" s="37" t="str">
        <f t="shared" si="3"/>
        <v/>
      </c>
      <c r="G9" s="162">
        <v>0</v>
      </c>
      <c r="H9" s="162">
        <v>3</v>
      </c>
      <c r="I9" s="19">
        <f t="shared" si="1"/>
        <v>3</v>
      </c>
      <c r="J9" s="37" t="str">
        <f t="shared" si="4"/>
        <v/>
      </c>
    </row>
  </sheetData>
  <sheetProtection algorithmName="SHA-512" hashValue="eNqBy3rYhw6EvPp5jv5HhgW665YQ62CxjuKDkk3aXzq1uio6y6k1GDHas1AjD7jZTU3FoZxecoG1npu64uRylg==" saltValue="z5WTtHcBq28QLcDxSZHfyQ==" spinCount="100000" sheet="1" objects="1" scenarios="1"/>
  <mergeCells count="4">
    <mergeCell ref="E4:F4"/>
    <mergeCell ref="I4:J4"/>
    <mergeCell ref="A1:I3"/>
    <mergeCell ref="J2:J3"/>
  </mergeCells>
  <pageMargins left="0.7" right="0.7" top="0.75" bottom="0.75" header="0.3" footer="0.3"/>
  <pageSetup paperSize="9" scale="79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74B3FF-BED1-4BDF-A742-775CA97B2598}">
  <sheetPr>
    <pageSetUpPr fitToPage="1"/>
  </sheetPr>
  <dimension ref="A1:Q23"/>
  <sheetViews>
    <sheetView topLeftCell="F1" zoomScale="70" zoomScaleNormal="70" workbookViewId="0">
      <selection activeCell="O19" sqref="O19:P19"/>
    </sheetView>
  </sheetViews>
  <sheetFormatPr defaultRowHeight="15"/>
  <cols>
    <col min="1" max="1" width="3.7109375" customWidth="1"/>
    <col min="2" max="2" width="21.42578125" customWidth="1"/>
    <col min="3" max="16" width="15.7109375" customWidth="1"/>
    <col min="17" max="17" width="10.7109375" customWidth="1"/>
  </cols>
  <sheetData>
    <row r="1" spans="1:17" ht="15" customHeight="1">
      <c r="A1" s="198" t="s">
        <v>234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  <c r="N1" s="198"/>
      <c r="O1" s="198"/>
      <c r="P1" s="60" t="s">
        <v>14</v>
      </c>
      <c r="Q1" s="6"/>
    </row>
    <row r="2" spans="1:17" ht="15" customHeight="1">
      <c r="A2" s="198"/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198"/>
      <c r="M2" s="198"/>
      <c r="N2" s="198"/>
      <c r="O2" s="198"/>
      <c r="P2" s="189" t="s">
        <v>325</v>
      </c>
      <c r="Q2" s="6"/>
    </row>
    <row r="3" spans="1:17" ht="15" customHeight="1">
      <c r="A3" s="199"/>
      <c r="B3" s="199"/>
      <c r="C3" s="199"/>
      <c r="D3" s="199"/>
      <c r="E3" s="199"/>
      <c r="F3" s="199"/>
      <c r="G3" s="199"/>
      <c r="H3" s="199"/>
      <c r="I3" s="199"/>
      <c r="J3" s="199"/>
      <c r="K3" s="199"/>
      <c r="L3" s="199"/>
      <c r="M3" s="199"/>
      <c r="N3" s="199"/>
      <c r="O3" s="199"/>
      <c r="P3" s="172"/>
      <c r="Q3" s="62"/>
    </row>
    <row r="4" spans="1:17" ht="37.5" customHeight="1">
      <c r="A4" s="203"/>
      <c r="B4" s="201" t="s">
        <v>0</v>
      </c>
      <c r="C4" s="165" t="s">
        <v>115</v>
      </c>
      <c r="D4" s="166"/>
      <c r="E4" s="176" t="s">
        <v>125</v>
      </c>
      <c r="F4" s="200"/>
      <c r="G4" s="177"/>
      <c r="H4" s="165" t="s">
        <v>116</v>
      </c>
      <c r="I4" s="166"/>
      <c r="J4" s="165" t="s">
        <v>117</v>
      </c>
      <c r="K4" s="166"/>
      <c r="L4" s="176" t="s">
        <v>118</v>
      </c>
      <c r="M4" s="200"/>
      <c r="N4" s="177"/>
      <c r="O4" s="167" t="s">
        <v>237</v>
      </c>
      <c r="P4" s="167"/>
    </row>
    <row r="5" spans="1:17" ht="68.25" customHeight="1">
      <c r="A5" s="204"/>
      <c r="B5" s="202"/>
      <c r="C5" s="57" t="str">
        <f>"Факт " &amp;$P2 &amp; " 2024 г"</f>
        <v>Факт Сентябрь 2024 г</v>
      </c>
      <c r="D5" s="57" t="str">
        <f>"Факт " &amp;$P2 &amp; " 2025 г"</f>
        <v>Факт Сентябрь 2025 г</v>
      </c>
      <c r="E5" s="33" t="s">
        <v>119</v>
      </c>
      <c r="F5" s="33" t="s">
        <v>120</v>
      </c>
      <c r="G5" s="33" t="s">
        <v>121</v>
      </c>
      <c r="H5" s="57" t="str">
        <f>"Факт " &amp;$P2 &amp; " 2024 г"</f>
        <v>Факт Сентябрь 2024 г</v>
      </c>
      <c r="I5" s="57" t="str">
        <f>"Факт " &amp;$P2 &amp; " 2025г"</f>
        <v>Факт Сентябрь 2025г</v>
      </c>
      <c r="J5" s="57" t="str">
        <f>"Факт " &amp;$P2 &amp; " 2024 г"</f>
        <v>Факт Сентябрь 2024 г</v>
      </c>
      <c r="K5" s="57" t="str">
        <f>"Факт " &amp;$P2 &amp; " 2025 г"</f>
        <v>Факт Сентябрь 2025 г</v>
      </c>
      <c r="L5" s="33" t="s">
        <v>122</v>
      </c>
      <c r="M5" s="33" t="s">
        <v>123</v>
      </c>
      <c r="N5" s="33" t="s">
        <v>124</v>
      </c>
      <c r="O5" s="58" t="str">
        <f>"Факт " &amp;$P2 &amp; " 2024 г"</f>
        <v>Факт Сентябрь 2024 г</v>
      </c>
      <c r="P5" s="58" t="str">
        <f>"Факт " &amp;$P2 &amp; " 2025 г"</f>
        <v>Факт Сентябрь 2025 г</v>
      </c>
    </row>
    <row r="6" spans="1:17" ht="15" customHeight="1">
      <c r="A6" s="19" t="s">
        <v>1</v>
      </c>
      <c r="B6" s="12" t="s">
        <v>12</v>
      </c>
      <c r="C6" s="17">
        <v>1</v>
      </c>
      <c r="D6" s="18">
        <v>2</v>
      </c>
      <c r="E6" s="12">
        <v>3</v>
      </c>
      <c r="F6" s="17">
        <v>4</v>
      </c>
      <c r="G6" s="18">
        <v>5</v>
      </c>
      <c r="H6" s="12">
        <v>6</v>
      </c>
      <c r="I6" s="17">
        <v>7</v>
      </c>
      <c r="J6" s="18">
        <v>8</v>
      </c>
      <c r="K6" s="12">
        <v>9</v>
      </c>
      <c r="L6" s="17">
        <v>10</v>
      </c>
      <c r="M6" s="18">
        <v>11</v>
      </c>
      <c r="N6" s="12">
        <v>12</v>
      </c>
      <c r="O6" s="17">
        <v>13</v>
      </c>
      <c r="P6" s="18">
        <v>14</v>
      </c>
    </row>
    <row r="7" spans="1:17" ht="36" customHeight="1">
      <c r="A7" s="19">
        <v>1</v>
      </c>
      <c r="B7" s="13" t="s">
        <v>295</v>
      </c>
      <c r="C7" s="83">
        <v>305</v>
      </c>
      <c r="D7" s="72">
        <v>119</v>
      </c>
      <c r="E7" s="14">
        <v>163</v>
      </c>
      <c r="F7" s="14">
        <v>6</v>
      </c>
      <c r="G7" s="14">
        <v>0</v>
      </c>
      <c r="H7" s="83">
        <v>1</v>
      </c>
      <c r="I7" s="72">
        <v>1</v>
      </c>
      <c r="J7" s="83">
        <v>117</v>
      </c>
      <c r="K7" s="72">
        <v>110</v>
      </c>
      <c r="L7" s="14">
        <v>58</v>
      </c>
      <c r="M7" s="14">
        <v>30</v>
      </c>
      <c r="N7" s="14">
        <v>43</v>
      </c>
      <c r="O7" s="83">
        <v>23</v>
      </c>
      <c r="P7" s="72">
        <v>16</v>
      </c>
    </row>
    <row r="8" spans="1:17" ht="41.25" customHeight="1">
      <c r="A8" s="19">
        <v>2</v>
      </c>
      <c r="B8" s="13" t="s">
        <v>296</v>
      </c>
      <c r="C8" s="72">
        <v>189</v>
      </c>
      <c r="D8" s="72">
        <v>211</v>
      </c>
      <c r="E8" s="14">
        <v>129</v>
      </c>
      <c r="F8" s="14">
        <v>10</v>
      </c>
      <c r="G8" s="14">
        <v>2</v>
      </c>
      <c r="H8" s="72">
        <v>3</v>
      </c>
      <c r="I8" s="72">
        <v>3</v>
      </c>
      <c r="J8" s="72">
        <v>77</v>
      </c>
      <c r="K8" s="72">
        <v>88</v>
      </c>
      <c r="L8" s="14">
        <v>25</v>
      </c>
      <c r="M8" s="14">
        <v>33</v>
      </c>
      <c r="N8" s="14">
        <v>29</v>
      </c>
      <c r="O8" s="72">
        <v>7</v>
      </c>
      <c r="P8" s="72">
        <v>9</v>
      </c>
    </row>
    <row r="9" spans="1:17" ht="46.5" customHeight="1">
      <c r="A9" s="19">
        <v>3</v>
      </c>
      <c r="B9" s="13" t="s">
        <v>297</v>
      </c>
      <c r="C9" s="72">
        <v>70</v>
      </c>
      <c r="D9" s="72">
        <v>78</v>
      </c>
      <c r="E9" s="14">
        <v>38</v>
      </c>
      <c r="F9" s="14">
        <v>6</v>
      </c>
      <c r="G9" s="14">
        <v>0</v>
      </c>
      <c r="H9" s="72">
        <v>8</v>
      </c>
      <c r="I9" s="72">
        <v>8</v>
      </c>
      <c r="J9" s="72">
        <v>31</v>
      </c>
      <c r="K9" s="72">
        <v>34</v>
      </c>
      <c r="L9" s="14">
        <v>6</v>
      </c>
      <c r="M9" s="14">
        <v>8</v>
      </c>
      <c r="N9" s="14">
        <v>15</v>
      </c>
      <c r="O9" s="72">
        <v>12</v>
      </c>
      <c r="P9" s="72">
        <v>14</v>
      </c>
    </row>
    <row r="10" spans="1:17" ht="35.25" customHeight="1">
      <c r="A10" s="19">
        <v>4</v>
      </c>
      <c r="B10" s="13" t="s">
        <v>298</v>
      </c>
      <c r="C10" s="72">
        <v>408</v>
      </c>
      <c r="D10" s="72">
        <v>448</v>
      </c>
      <c r="E10" s="14">
        <v>237</v>
      </c>
      <c r="F10" s="14">
        <v>16</v>
      </c>
      <c r="G10" s="14">
        <v>2</v>
      </c>
      <c r="H10" s="72">
        <v>61</v>
      </c>
      <c r="I10" s="72">
        <v>67</v>
      </c>
      <c r="J10" s="72">
        <v>183</v>
      </c>
      <c r="K10" s="72">
        <v>201</v>
      </c>
      <c r="L10" s="14">
        <v>47</v>
      </c>
      <c r="M10" s="14">
        <v>49</v>
      </c>
      <c r="N10" s="14">
        <v>106</v>
      </c>
      <c r="O10" s="72">
        <v>12</v>
      </c>
      <c r="P10" s="72">
        <v>13</v>
      </c>
    </row>
    <row r="11" spans="1:17" ht="36.75" customHeight="1">
      <c r="A11" s="19">
        <v>5</v>
      </c>
      <c r="B11" s="13" t="s">
        <v>299</v>
      </c>
      <c r="C11" s="72">
        <v>184</v>
      </c>
      <c r="D11" s="72">
        <v>199</v>
      </c>
      <c r="E11" s="14">
        <v>131</v>
      </c>
      <c r="F11" s="14">
        <v>10</v>
      </c>
      <c r="G11" s="14">
        <v>1</v>
      </c>
      <c r="H11" s="85">
        <v>0</v>
      </c>
      <c r="I11" s="85">
        <v>0</v>
      </c>
      <c r="J11" s="72">
        <v>84</v>
      </c>
      <c r="K11" s="72">
        <v>94</v>
      </c>
      <c r="L11" s="14">
        <v>21</v>
      </c>
      <c r="M11" s="14">
        <v>47</v>
      </c>
      <c r="N11" s="14">
        <v>41</v>
      </c>
      <c r="O11" s="72">
        <v>22</v>
      </c>
      <c r="P11" s="72">
        <v>26</v>
      </c>
    </row>
    <row r="12" spans="1:17" ht="41.25" customHeight="1">
      <c r="A12" s="19">
        <v>6</v>
      </c>
      <c r="B12" s="13" t="s">
        <v>300</v>
      </c>
      <c r="C12" s="72">
        <v>105</v>
      </c>
      <c r="D12" s="72">
        <v>118</v>
      </c>
      <c r="E12" s="14">
        <v>59</v>
      </c>
      <c r="F12" s="14">
        <v>8</v>
      </c>
      <c r="G12" s="14">
        <v>0</v>
      </c>
      <c r="H12" s="72">
        <v>13</v>
      </c>
      <c r="I12" s="72">
        <v>13</v>
      </c>
      <c r="J12" s="72">
        <v>57</v>
      </c>
      <c r="K12" s="72">
        <v>63</v>
      </c>
      <c r="L12" s="14">
        <v>12</v>
      </c>
      <c r="M12" s="14">
        <v>24</v>
      </c>
      <c r="N12" s="14">
        <v>27</v>
      </c>
      <c r="O12" s="72">
        <v>12</v>
      </c>
      <c r="P12" s="72">
        <v>13</v>
      </c>
    </row>
    <row r="13" spans="1:17" ht="38.25" customHeight="1">
      <c r="A13" s="19">
        <v>7</v>
      </c>
      <c r="B13" s="13" t="s">
        <v>301</v>
      </c>
      <c r="C13" s="72">
        <v>82</v>
      </c>
      <c r="D13" s="72">
        <v>37</v>
      </c>
      <c r="E13" s="14">
        <v>43</v>
      </c>
      <c r="F13" s="14">
        <v>18</v>
      </c>
      <c r="G13" s="14">
        <v>1</v>
      </c>
      <c r="H13" s="72">
        <v>8</v>
      </c>
      <c r="I13" s="72">
        <v>8</v>
      </c>
      <c r="J13" s="72">
        <v>37</v>
      </c>
      <c r="K13" s="72">
        <v>37</v>
      </c>
      <c r="L13" s="14">
        <v>11</v>
      </c>
      <c r="M13" s="14">
        <v>17</v>
      </c>
      <c r="N13" s="14">
        <v>10</v>
      </c>
      <c r="O13" s="72">
        <v>2</v>
      </c>
      <c r="P13" s="72">
        <v>2</v>
      </c>
    </row>
    <row r="14" spans="1:17" ht="24.95" customHeight="1">
      <c r="A14" s="19">
        <v>8</v>
      </c>
      <c r="B14" s="13" t="s">
        <v>11</v>
      </c>
      <c r="C14" s="84">
        <f t="shared" ref="C14:F14" si="0">IF(C7+C8+C9+C10+C12+C11+C13=0,"",C7+C8+C9+C10+C12+C11+C13)</f>
        <v>1343</v>
      </c>
      <c r="D14" s="84">
        <f t="shared" si="0"/>
        <v>1210</v>
      </c>
      <c r="E14" s="84">
        <f t="shared" si="0"/>
        <v>800</v>
      </c>
      <c r="F14" s="84">
        <f t="shared" si="0"/>
        <v>74</v>
      </c>
      <c r="G14" s="84">
        <f>IF(G7+G8+G9+G10+G11+G12+G13=0,"",G7+G8+G9+G10+G11+G12+G13)</f>
        <v>6</v>
      </c>
      <c r="H14" s="84">
        <f t="shared" ref="H14:P14" si="1">IF(H7+H8+H9+H10+H11+H12+H13=0,"",H7+H8+H9+H10+H11+H12+H13)</f>
        <v>94</v>
      </c>
      <c r="I14" s="84">
        <f t="shared" si="1"/>
        <v>100</v>
      </c>
      <c r="J14" s="84">
        <f t="shared" si="1"/>
        <v>586</v>
      </c>
      <c r="K14" s="84">
        <f t="shared" si="1"/>
        <v>627</v>
      </c>
      <c r="L14" s="84">
        <f t="shared" si="1"/>
        <v>180</v>
      </c>
      <c r="M14" s="84">
        <f t="shared" si="1"/>
        <v>208</v>
      </c>
      <c r="N14" s="84">
        <f t="shared" si="1"/>
        <v>271</v>
      </c>
      <c r="O14" s="84">
        <f t="shared" si="1"/>
        <v>90</v>
      </c>
      <c r="P14" s="84">
        <f t="shared" si="1"/>
        <v>93</v>
      </c>
    </row>
    <row r="15" spans="1:17">
      <c r="C15" s="64"/>
      <c r="D15" s="64"/>
      <c r="E15" s="64"/>
      <c r="F15" s="64"/>
      <c r="G15" s="64"/>
      <c r="H15" s="64"/>
      <c r="I15" s="64"/>
      <c r="J15" s="64"/>
      <c r="K15" s="64"/>
      <c r="L15" s="64"/>
      <c r="M15" s="64"/>
      <c r="N15" s="64"/>
      <c r="O15" s="64"/>
      <c r="P15" s="64"/>
    </row>
    <row r="16" spans="1:17">
      <c r="A16" s="198" t="s">
        <v>307</v>
      </c>
      <c r="B16" s="198"/>
      <c r="C16" s="198"/>
      <c r="D16" s="198"/>
      <c r="E16" s="198"/>
      <c r="F16" s="198"/>
      <c r="G16" s="198"/>
      <c r="H16" s="198"/>
      <c r="I16" s="198"/>
      <c r="J16" s="198"/>
      <c r="K16" s="198"/>
      <c r="L16" s="198"/>
      <c r="M16" s="198"/>
      <c r="N16" s="198"/>
      <c r="O16" s="198"/>
      <c r="P16" s="94" t="s">
        <v>14</v>
      </c>
    </row>
    <row r="17" spans="1:16">
      <c r="A17" s="198"/>
      <c r="B17" s="198"/>
      <c r="C17" s="198"/>
      <c r="D17" s="198"/>
      <c r="E17" s="198"/>
      <c r="F17" s="198"/>
      <c r="G17" s="198"/>
      <c r="H17" s="198"/>
      <c r="I17" s="198"/>
      <c r="J17" s="198"/>
      <c r="K17" s="198"/>
      <c r="L17" s="198"/>
      <c r="M17" s="198"/>
      <c r="N17" s="198"/>
      <c r="O17" s="198"/>
      <c r="P17" s="189" t="s">
        <v>325</v>
      </c>
    </row>
    <row r="18" spans="1:16">
      <c r="A18" s="199"/>
      <c r="B18" s="199"/>
      <c r="C18" s="199"/>
      <c r="D18" s="199"/>
      <c r="E18" s="199"/>
      <c r="F18" s="199"/>
      <c r="G18" s="199"/>
      <c r="H18" s="199"/>
      <c r="I18" s="199"/>
      <c r="J18" s="199"/>
      <c r="K18" s="199"/>
      <c r="L18" s="199"/>
      <c r="M18" s="199"/>
      <c r="N18" s="199"/>
      <c r="O18" s="199"/>
      <c r="P18" s="172"/>
    </row>
    <row r="19" spans="1:16" ht="34.5" customHeight="1">
      <c r="A19" s="203"/>
      <c r="B19" s="201" t="s">
        <v>0</v>
      </c>
      <c r="C19" s="165" t="s">
        <v>115</v>
      </c>
      <c r="D19" s="166"/>
      <c r="E19" s="176" t="s">
        <v>125</v>
      </c>
      <c r="F19" s="200"/>
      <c r="G19" s="177"/>
      <c r="H19" s="165" t="s">
        <v>116</v>
      </c>
      <c r="I19" s="166"/>
      <c r="J19" s="165" t="s">
        <v>117</v>
      </c>
      <c r="K19" s="166"/>
      <c r="L19" s="176" t="s">
        <v>118</v>
      </c>
      <c r="M19" s="200"/>
      <c r="N19" s="177"/>
      <c r="O19" s="167" t="s">
        <v>237</v>
      </c>
      <c r="P19" s="167"/>
    </row>
    <row r="20" spans="1:16" ht="96" customHeight="1">
      <c r="A20" s="204"/>
      <c r="B20" s="202"/>
      <c r="C20" s="142" t="str">
        <f>"Факт " &amp;$P17 &amp; " 2024 г"</f>
        <v>Факт Сентябрь 2024 г</v>
      </c>
      <c r="D20" s="142" t="str">
        <f>"Факт " &amp;$P17 &amp; " 2025 г"</f>
        <v>Факт Сентябрь 2025 г</v>
      </c>
      <c r="E20" s="33" t="s">
        <v>119</v>
      </c>
      <c r="F20" s="33" t="s">
        <v>120</v>
      </c>
      <c r="G20" s="33" t="s">
        <v>121</v>
      </c>
      <c r="H20" s="142" t="str">
        <f>"Факт " &amp;$P17 &amp; " 2024 г"</f>
        <v>Факт Сентябрь 2024 г</v>
      </c>
      <c r="I20" s="142" t="str">
        <f>"Факт " &amp;$P17 &amp; " 2025г"</f>
        <v>Факт Сентябрь 2025г</v>
      </c>
      <c r="J20" s="142" t="str">
        <f>"Факт " &amp;$P17 &amp; " 2024 г"</f>
        <v>Факт Сентябрь 2024 г</v>
      </c>
      <c r="K20" s="142" t="str">
        <f>"Факт " &amp;$P17 &amp; " 2025 г"</f>
        <v>Факт Сентябрь 2025 г</v>
      </c>
      <c r="L20" s="33" t="s">
        <v>122</v>
      </c>
      <c r="M20" s="33" t="s">
        <v>123</v>
      </c>
      <c r="N20" s="33" t="s">
        <v>124</v>
      </c>
      <c r="O20" s="143" t="str">
        <f>"Факт " &amp;$P17 &amp; " 2024 г"</f>
        <v>Факт Сентябрь 2024 г</v>
      </c>
      <c r="P20" s="143" t="str">
        <f>"Факт " &amp;$P17 &amp; " 2025 г"</f>
        <v>Факт Сентябрь 2025 г</v>
      </c>
    </row>
    <row r="21" spans="1:16" ht="30" customHeight="1">
      <c r="A21" s="19" t="s">
        <v>1</v>
      </c>
      <c r="B21" s="12" t="s">
        <v>12</v>
      </c>
      <c r="C21" s="17">
        <v>1</v>
      </c>
      <c r="D21" s="18">
        <v>2</v>
      </c>
      <c r="E21" s="12">
        <v>3</v>
      </c>
      <c r="F21" s="17">
        <v>4</v>
      </c>
      <c r="G21" s="18">
        <v>5</v>
      </c>
      <c r="H21" s="12">
        <v>6</v>
      </c>
      <c r="I21" s="17">
        <v>7</v>
      </c>
      <c r="J21" s="18">
        <v>8</v>
      </c>
      <c r="K21" s="12">
        <v>9</v>
      </c>
      <c r="L21" s="17">
        <v>10</v>
      </c>
      <c r="M21" s="18">
        <v>11</v>
      </c>
      <c r="N21" s="12">
        <v>12</v>
      </c>
      <c r="O21" s="17">
        <v>13</v>
      </c>
      <c r="P21" s="18">
        <v>14</v>
      </c>
    </row>
    <row r="22" spans="1:16" ht="30" customHeight="1">
      <c r="A22" s="19">
        <v>7</v>
      </c>
      <c r="B22" s="13" t="s">
        <v>306</v>
      </c>
      <c r="C22" s="72">
        <v>56</v>
      </c>
      <c r="D22" s="72">
        <v>66</v>
      </c>
      <c r="E22" s="14">
        <v>48</v>
      </c>
      <c r="F22" s="14">
        <v>18</v>
      </c>
      <c r="G22" s="14">
        <v>0</v>
      </c>
      <c r="H22" s="72">
        <v>1</v>
      </c>
      <c r="I22" s="72">
        <v>1</v>
      </c>
      <c r="J22" s="72">
        <v>36</v>
      </c>
      <c r="K22" s="72">
        <v>41</v>
      </c>
      <c r="L22" s="14">
        <v>5</v>
      </c>
      <c r="M22" s="14">
        <v>24</v>
      </c>
      <c r="N22" s="14">
        <v>12</v>
      </c>
      <c r="O22" s="72">
        <v>1</v>
      </c>
      <c r="P22" s="72">
        <v>1</v>
      </c>
    </row>
    <row r="23" spans="1:16" ht="30" customHeight="1">
      <c r="A23" s="19">
        <v>8</v>
      </c>
      <c r="B23" s="13" t="s">
        <v>11</v>
      </c>
      <c r="C23" s="84">
        <v>56</v>
      </c>
      <c r="D23" s="84">
        <v>66</v>
      </c>
      <c r="E23" s="84">
        <v>48</v>
      </c>
      <c r="F23" s="84">
        <v>18</v>
      </c>
      <c r="G23" s="84">
        <v>0</v>
      </c>
      <c r="H23" s="84">
        <v>1</v>
      </c>
      <c r="I23" s="84">
        <v>1</v>
      </c>
      <c r="J23" s="84">
        <v>36</v>
      </c>
      <c r="K23" s="84">
        <v>41</v>
      </c>
      <c r="L23" s="84">
        <v>5</v>
      </c>
      <c r="M23" s="84">
        <v>24</v>
      </c>
      <c r="N23" s="84">
        <v>12</v>
      </c>
      <c r="O23" s="84">
        <v>1</v>
      </c>
      <c r="P23" s="84">
        <v>1</v>
      </c>
    </row>
  </sheetData>
  <mergeCells count="20">
    <mergeCell ref="A16:O18"/>
    <mergeCell ref="P17:P18"/>
    <mergeCell ref="A19:A20"/>
    <mergeCell ref="B19:B20"/>
    <mergeCell ref="C19:D19"/>
    <mergeCell ref="E19:G19"/>
    <mergeCell ref="H19:I19"/>
    <mergeCell ref="J19:K19"/>
    <mergeCell ref="L19:N19"/>
    <mergeCell ref="O19:P19"/>
    <mergeCell ref="A1:O3"/>
    <mergeCell ref="P2:P3"/>
    <mergeCell ref="O4:P4"/>
    <mergeCell ref="E4:G4"/>
    <mergeCell ref="B4:B5"/>
    <mergeCell ref="L4:N4"/>
    <mergeCell ref="H4:I4"/>
    <mergeCell ref="C4:D4"/>
    <mergeCell ref="J4:K4"/>
    <mergeCell ref="A4:A5"/>
  </mergeCells>
  <pageMargins left="0.25" right="0.25" top="0.75" bottom="0.75" header="0.3" footer="0.3"/>
  <pageSetup paperSize="9" scale="58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B2E9F1-9883-4AE4-9203-5A1D97A39EE4}">
  <sheetPr>
    <pageSetUpPr fitToPage="1"/>
  </sheetPr>
  <dimension ref="A1:O14"/>
  <sheetViews>
    <sheetView zoomScale="70" zoomScaleNormal="70" workbookViewId="0">
      <selection activeCell="I4" sqref="I4:J4"/>
    </sheetView>
  </sheetViews>
  <sheetFormatPr defaultRowHeight="15"/>
  <cols>
    <col min="1" max="1" width="3.7109375" customWidth="1"/>
    <col min="2" max="2" width="44.28515625" customWidth="1"/>
    <col min="3" max="10" width="15.7109375" customWidth="1"/>
  </cols>
  <sheetData>
    <row r="1" spans="1:15">
      <c r="A1" s="170" t="s">
        <v>262</v>
      </c>
      <c r="B1" s="170"/>
      <c r="C1" s="170"/>
      <c r="D1" s="170"/>
      <c r="E1" s="170"/>
      <c r="F1" s="170"/>
      <c r="G1" s="170"/>
      <c r="H1" s="170"/>
      <c r="I1" s="170"/>
      <c r="J1" s="60" t="s">
        <v>14</v>
      </c>
      <c r="K1" s="6"/>
      <c r="L1" s="6"/>
      <c r="M1" s="6"/>
      <c r="N1" s="6"/>
      <c r="O1" s="6"/>
    </row>
    <row r="2" spans="1:15">
      <c r="A2" s="170"/>
      <c r="B2" s="170"/>
      <c r="C2" s="170"/>
      <c r="D2" s="170"/>
      <c r="E2" s="170"/>
      <c r="F2" s="170"/>
      <c r="G2" s="170"/>
      <c r="H2" s="170"/>
      <c r="I2" s="170"/>
      <c r="J2" s="189" t="s">
        <v>325</v>
      </c>
      <c r="K2" s="6"/>
      <c r="L2" s="6"/>
      <c r="M2" s="6"/>
      <c r="N2" s="6"/>
      <c r="O2" s="6"/>
    </row>
    <row r="3" spans="1:15">
      <c r="A3" s="169"/>
      <c r="B3" s="169"/>
      <c r="C3" s="169"/>
      <c r="D3" s="169"/>
      <c r="E3" s="169"/>
      <c r="F3" s="169"/>
      <c r="G3" s="169"/>
      <c r="H3" s="169"/>
      <c r="I3" s="169"/>
      <c r="J3" s="172"/>
    </row>
    <row r="4" spans="1:15" ht="50.1" customHeight="1">
      <c r="A4" s="19"/>
      <c r="B4" s="41" t="s">
        <v>0</v>
      </c>
      <c r="C4" s="41" t="str">
        <f>"Факт " &amp; J2 &amp; " 2024 г"</f>
        <v>Факт Сентябрь 2024 г</v>
      </c>
      <c r="D4" s="41" t="str">
        <f xml:space="preserve"> "Факт " &amp; J2 &amp; " 2025 г"</f>
        <v>Факт Сентябрь 2025 г</v>
      </c>
      <c r="E4" s="176" t="s">
        <v>320</v>
      </c>
      <c r="F4" s="177"/>
      <c r="G4" s="41" t="str">
        <f xml:space="preserve"> "Факт Январь - "&amp; J2 &amp; " 2024 г"</f>
        <v>Факт Январь - Сентябрь 2024 г</v>
      </c>
      <c r="H4" s="41" t="str">
        <f xml:space="preserve"> "Факт Январь - " &amp; J2 &amp; " 2025 г"</f>
        <v>Факт Январь - Сентябрь 2025 г</v>
      </c>
      <c r="I4" s="176" t="s">
        <v>317</v>
      </c>
      <c r="J4" s="177"/>
    </row>
    <row r="5" spans="1:15" ht="15" customHeight="1">
      <c r="A5" s="56"/>
      <c r="B5" s="56"/>
      <c r="C5" s="29"/>
      <c r="D5" s="29"/>
      <c r="E5" s="28" t="s">
        <v>3</v>
      </c>
      <c r="F5" s="12" t="s">
        <v>4</v>
      </c>
      <c r="G5" s="15"/>
      <c r="H5" s="15"/>
      <c r="I5" s="28" t="s">
        <v>3</v>
      </c>
      <c r="J5" s="12" t="s">
        <v>4</v>
      </c>
    </row>
    <row r="6" spans="1:15" ht="15" customHeight="1">
      <c r="A6" s="19" t="s">
        <v>1</v>
      </c>
      <c r="B6" s="41" t="s">
        <v>12</v>
      </c>
      <c r="C6" s="12">
        <v>1</v>
      </c>
      <c r="D6" s="12">
        <v>2</v>
      </c>
      <c r="E6" s="12">
        <v>3</v>
      </c>
      <c r="F6" s="12">
        <v>4</v>
      </c>
      <c r="G6" s="12">
        <v>5</v>
      </c>
      <c r="H6" s="12">
        <v>6</v>
      </c>
      <c r="I6" s="12">
        <v>7</v>
      </c>
      <c r="J6" s="12">
        <v>8</v>
      </c>
    </row>
    <row r="7" spans="1:15" s="64" customFormat="1" ht="24.95" customHeight="1">
      <c r="A7" s="18">
        <v>1</v>
      </c>
      <c r="B7" s="29" t="s">
        <v>266</v>
      </c>
      <c r="C7" s="122">
        <v>23</v>
      </c>
      <c r="D7" s="140">
        <v>7</v>
      </c>
      <c r="E7" s="138">
        <f t="shared" ref="E7" si="0">IF(AND(C7=0,D7=0),"",IFERROR(IF(OR(D7=0,D7=""),-C7,D7-C7),""))</f>
        <v>-16</v>
      </c>
      <c r="F7" s="141">
        <f>IFERROR(D7/C7,"")</f>
        <v>0.30434782608695654</v>
      </c>
      <c r="G7" s="140">
        <v>16</v>
      </c>
      <c r="H7" s="140">
        <v>23</v>
      </c>
      <c r="I7" s="138">
        <v>10</v>
      </c>
      <c r="J7" s="141">
        <f t="shared" ref="J7:J14" si="1">IF(AND(H7=0,G7=0),"",IFERROR(IF(G7=0, H7, H7/G7),""))</f>
        <v>1.4375</v>
      </c>
    </row>
    <row r="8" spans="1:15" s="64" customFormat="1" ht="24.95" customHeight="1">
      <c r="A8" s="18">
        <v>2</v>
      </c>
      <c r="B8" s="29" t="s">
        <v>267</v>
      </c>
      <c r="C8" s="122">
        <v>420</v>
      </c>
      <c r="D8" s="140">
        <v>420</v>
      </c>
      <c r="E8" s="138">
        <f t="shared" ref="E8:E14" si="2">IF(AND(C8=0,D8=0),"",IFERROR(IF(OR(D8=0,D8=""),-C8,D8-C8),""))</f>
        <v>0</v>
      </c>
      <c r="F8" s="141">
        <f t="shared" ref="F8:F14" si="3">IFERROR(D8/C8,"")</f>
        <v>1</v>
      </c>
      <c r="G8" s="140">
        <v>37</v>
      </c>
      <c r="H8" s="140">
        <v>61</v>
      </c>
      <c r="I8" s="138">
        <v>29</v>
      </c>
      <c r="J8" s="141">
        <f t="shared" si="1"/>
        <v>1.6486486486486487</v>
      </c>
    </row>
    <row r="9" spans="1:15" s="64" customFormat="1" ht="24.95" customHeight="1">
      <c r="A9" s="18">
        <v>3</v>
      </c>
      <c r="B9" s="23" t="s">
        <v>294</v>
      </c>
      <c r="C9" s="122">
        <v>390</v>
      </c>
      <c r="D9" s="140">
        <v>409</v>
      </c>
      <c r="E9" s="138">
        <f t="shared" si="2"/>
        <v>19</v>
      </c>
      <c r="F9" s="141">
        <f t="shared" si="3"/>
        <v>1.0487179487179488</v>
      </c>
      <c r="G9" s="140"/>
      <c r="H9" s="140"/>
      <c r="I9" s="138"/>
      <c r="J9" s="141" t="str">
        <f t="shared" si="1"/>
        <v/>
      </c>
    </row>
    <row r="10" spans="1:15" s="64" customFormat="1" ht="24.95" customHeight="1">
      <c r="A10" s="18">
        <v>4</v>
      </c>
      <c r="B10" s="74" t="s">
        <v>126</v>
      </c>
      <c r="C10" s="122" t="s">
        <v>326</v>
      </c>
      <c r="D10" s="140" t="s">
        <v>326</v>
      </c>
      <c r="E10" s="138" t="str">
        <f t="shared" si="2"/>
        <v/>
      </c>
      <c r="F10" s="141" t="str">
        <f t="shared" si="3"/>
        <v/>
      </c>
      <c r="G10" s="140">
        <v>8</v>
      </c>
      <c r="H10" s="140">
        <v>11</v>
      </c>
      <c r="I10" s="138">
        <v>8</v>
      </c>
      <c r="J10" s="141">
        <f t="shared" si="1"/>
        <v>1.375</v>
      </c>
    </row>
    <row r="11" spans="1:15" s="64" customFormat="1" ht="24.95" customHeight="1">
      <c r="A11" s="18">
        <v>5</v>
      </c>
      <c r="B11" s="74" t="s">
        <v>127</v>
      </c>
      <c r="C11" s="122"/>
      <c r="D11" s="140" t="s">
        <v>326</v>
      </c>
      <c r="E11" s="138" t="str">
        <f t="shared" si="2"/>
        <v/>
      </c>
      <c r="F11" s="141" t="str">
        <f t="shared" si="3"/>
        <v/>
      </c>
      <c r="G11" s="140"/>
      <c r="H11" s="140"/>
      <c r="I11" s="138"/>
      <c r="J11" s="141" t="str">
        <f t="shared" si="1"/>
        <v/>
      </c>
    </row>
    <row r="12" spans="1:15" s="64" customFormat="1" ht="24.95" customHeight="1">
      <c r="A12" s="18">
        <v>6</v>
      </c>
      <c r="B12" s="74" t="s">
        <v>128</v>
      </c>
      <c r="C12" s="122">
        <v>415</v>
      </c>
      <c r="D12" s="140">
        <v>420</v>
      </c>
      <c r="E12" s="138">
        <f t="shared" si="2"/>
        <v>5</v>
      </c>
      <c r="F12" s="141">
        <f t="shared" si="3"/>
        <v>1.0120481927710843</v>
      </c>
      <c r="G12" s="140">
        <v>29</v>
      </c>
      <c r="H12" s="140">
        <v>29</v>
      </c>
      <c r="I12" s="138">
        <v>22</v>
      </c>
      <c r="J12" s="141">
        <f t="shared" si="1"/>
        <v>1</v>
      </c>
    </row>
    <row r="13" spans="1:15" s="64" customFormat="1" ht="24.95" customHeight="1">
      <c r="A13" s="18">
        <v>7</v>
      </c>
      <c r="B13" s="29" t="s">
        <v>268</v>
      </c>
      <c r="C13" s="122">
        <v>7</v>
      </c>
      <c r="D13" s="140">
        <v>3</v>
      </c>
      <c r="E13" s="138">
        <f t="shared" si="2"/>
        <v>-4</v>
      </c>
      <c r="F13" s="141">
        <f t="shared" si="3"/>
        <v>0.42857142857142855</v>
      </c>
      <c r="G13" s="140">
        <v>6</v>
      </c>
      <c r="H13" s="140">
        <v>7</v>
      </c>
      <c r="I13" s="138">
        <v>6</v>
      </c>
      <c r="J13" s="141">
        <f t="shared" si="1"/>
        <v>1.1666666666666667</v>
      </c>
    </row>
    <row r="14" spans="1:15" s="64" customFormat="1" ht="24.95" customHeight="1">
      <c r="A14" s="18">
        <v>8</v>
      </c>
      <c r="B14" s="29" t="s">
        <v>11</v>
      </c>
      <c r="C14" s="138"/>
      <c r="D14" s="138"/>
      <c r="E14" s="138" t="str">
        <f t="shared" si="2"/>
        <v/>
      </c>
      <c r="F14" s="141" t="str">
        <f t="shared" si="3"/>
        <v/>
      </c>
      <c r="G14" s="138"/>
      <c r="H14" s="138"/>
      <c r="I14" s="138" t="str">
        <f t="shared" ref="I14" si="4">IF(AND(G14=0,H14=0),"",IFERROR(IF(OR(H14=0,H14=""),-G14,H14-G14),""))</f>
        <v/>
      </c>
      <c r="J14" s="141" t="str">
        <f t="shared" si="1"/>
        <v/>
      </c>
    </row>
  </sheetData>
  <mergeCells count="4">
    <mergeCell ref="E4:F4"/>
    <mergeCell ref="I4:J4"/>
    <mergeCell ref="A1:I3"/>
    <mergeCell ref="J2:J3"/>
  </mergeCells>
  <pageMargins left="0.25" right="0.25" top="0.75" bottom="0.75" header="0.3" footer="0.3"/>
  <pageSetup paperSize="9" scale="82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9B712E-5F55-43D4-AA61-6AFC113A493A}">
  <sheetPr>
    <pageSetUpPr fitToPage="1"/>
  </sheetPr>
  <dimension ref="A1:O11"/>
  <sheetViews>
    <sheetView zoomScale="85" zoomScaleNormal="85" workbookViewId="0">
      <selection activeCell="F20" sqref="F20"/>
    </sheetView>
  </sheetViews>
  <sheetFormatPr defaultRowHeight="15"/>
  <cols>
    <col min="1" max="1" width="3.7109375" style="64" customWidth="1"/>
    <col min="2" max="2" width="48.85546875" customWidth="1"/>
    <col min="3" max="10" width="15.7109375" customWidth="1"/>
  </cols>
  <sheetData>
    <row r="1" spans="1:15" ht="15" customHeight="1">
      <c r="A1" s="170" t="s">
        <v>263</v>
      </c>
      <c r="B1" s="170"/>
      <c r="C1" s="170"/>
      <c r="D1" s="170"/>
      <c r="E1" s="170"/>
      <c r="F1" s="170"/>
      <c r="G1" s="170"/>
      <c r="H1" s="170"/>
      <c r="I1" s="170"/>
      <c r="J1" s="60" t="s">
        <v>14</v>
      </c>
      <c r="K1" s="6"/>
      <c r="L1" s="6"/>
      <c r="M1" s="6"/>
      <c r="N1" s="6"/>
      <c r="O1" s="6"/>
    </row>
    <row r="2" spans="1:15" ht="15" customHeight="1">
      <c r="A2" s="170"/>
      <c r="B2" s="170"/>
      <c r="C2" s="170"/>
      <c r="D2" s="170"/>
      <c r="E2" s="170"/>
      <c r="F2" s="170"/>
      <c r="G2" s="170"/>
      <c r="H2" s="170"/>
      <c r="I2" s="170"/>
      <c r="J2" s="189" t="s">
        <v>325</v>
      </c>
      <c r="K2" s="6"/>
      <c r="L2" s="6"/>
      <c r="M2" s="6"/>
      <c r="N2" s="6"/>
      <c r="O2" s="6"/>
    </row>
    <row r="3" spans="1:15" ht="15" customHeight="1">
      <c r="A3" s="169"/>
      <c r="B3" s="169"/>
      <c r="C3" s="169"/>
      <c r="D3" s="169"/>
      <c r="E3" s="169"/>
      <c r="F3" s="169"/>
      <c r="G3" s="169"/>
      <c r="H3" s="169"/>
      <c r="I3" s="169"/>
      <c r="J3" s="172"/>
    </row>
    <row r="4" spans="1:15" ht="50.1" customHeight="1">
      <c r="A4" s="18"/>
      <c r="B4" s="41" t="s">
        <v>0</v>
      </c>
      <c r="C4" s="41" t="str">
        <f>"Факт " &amp; J2 &amp; " 2024 г"</f>
        <v>Факт Сентябрь 2024 г</v>
      </c>
      <c r="D4" s="41" t="str">
        <f xml:space="preserve"> "Факт " &amp; J2 &amp; " 2025 г"</f>
        <v>Факт Сентябрь 2025 г</v>
      </c>
      <c r="E4" s="176" t="s">
        <v>317</v>
      </c>
      <c r="F4" s="177"/>
      <c r="G4" s="41" t="str">
        <f xml:space="preserve"> "Факт Январь - "&amp; J2 &amp; " 2024 г"</f>
        <v>Факт Январь - Сентябрь 2024 г</v>
      </c>
      <c r="H4" s="41" t="str">
        <f xml:space="preserve"> "Факт Январь - "&amp; J2 &amp; " 2025 г"</f>
        <v>Факт Январь - Сентябрь 2025 г</v>
      </c>
      <c r="I4" s="176" t="s">
        <v>317</v>
      </c>
      <c r="J4" s="177"/>
    </row>
    <row r="5" spans="1:15" ht="15" customHeight="1">
      <c r="A5" s="70"/>
      <c r="B5" s="56"/>
      <c r="C5" s="29"/>
      <c r="D5" s="29"/>
      <c r="E5" s="28" t="s">
        <v>3</v>
      </c>
      <c r="F5" s="12" t="s">
        <v>4</v>
      </c>
      <c r="G5" s="15"/>
      <c r="H5" s="15"/>
      <c r="I5" s="28" t="s">
        <v>3</v>
      </c>
      <c r="J5" s="12" t="s">
        <v>4</v>
      </c>
    </row>
    <row r="6" spans="1:15" ht="15" customHeight="1">
      <c r="A6" s="18" t="s">
        <v>1</v>
      </c>
      <c r="B6" s="12" t="s">
        <v>12</v>
      </c>
      <c r="C6" s="12">
        <v>1</v>
      </c>
      <c r="D6" s="12">
        <v>2</v>
      </c>
      <c r="E6" s="12">
        <v>3</v>
      </c>
      <c r="F6" s="12">
        <v>4</v>
      </c>
      <c r="G6" s="12">
        <v>5</v>
      </c>
      <c r="H6" s="12">
        <v>6</v>
      </c>
      <c r="I6" s="12">
        <v>7</v>
      </c>
      <c r="J6" s="12">
        <v>8</v>
      </c>
    </row>
    <row r="7" spans="1:15" ht="24.95" customHeight="1">
      <c r="A7" s="18">
        <v>1</v>
      </c>
      <c r="B7" s="29" t="s">
        <v>129</v>
      </c>
      <c r="C7" s="162">
        <v>53</v>
      </c>
      <c r="D7" s="162">
        <v>119</v>
      </c>
      <c r="E7" s="19">
        <f t="shared" ref="E7" si="0">IF(AND(C7=0,D7=0),"",IFERROR(IF(OR(D7=0,D7=""),-C7,D7-C7),""))</f>
        <v>66</v>
      </c>
      <c r="F7" s="37">
        <f t="shared" ref="F7:F11" si="1">IFERROR(D7/C7,"")</f>
        <v>2.2452830188679247</v>
      </c>
      <c r="G7" s="162">
        <v>148</v>
      </c>
      <c r="H7" s="162">
        <v>214</v>
      </c>
      <c r="I7" s="19">
        <f t="shared" ref="I7:I11" si="2">IF(AND(G7=0,H7=0),"",IFERROR(IF(OR(H7=0,H7=""),-G7,H7-G7),""))</f>
        <v>66</v>
      </c>
      <c r="J7" s="37">
        <f t="shared" ref="J7:J11" si="3">IFERROR(H7/G7,"")</f>
        <v>1.4459459459459461</v>
      </c>
    </row>
    <row r="8" spans="1:15" ht="24.95" customHeight="1">
      <c r="A8" s="18">
        <v>2</v>
      </c>
      <c r="B8" s="29" t="s">
        <v>130</v>
      </c>
      <c r="C8" s="162">
        <v>0</v>
      </c>
      <c r="D8" s="162">
        <v>1</v>
      </c>
      <c r="E8" s="19">
        <f t="shared" ref="E8:E11" si="4">IF(AND(C8=0,D8=0),"",IFERROR(IF(OR(D8=0,D8=""),-C8,D8-C8),""))</f>
        <v>1</v>
      </c>
      <c r="F8" s="37" t="str">
        <f t="shared" si="1"/>
        <v/>
      </c>
      <c r="G8" s="162">
        <v>95</v>
      </c>
      <c r="H8" s="162">
        <v>96</v>
      </c>
      <c r="I8" s="19">
        <f t="shared" si="2"/>
        <v>1</v>
      </c>
      <c r="J8" s="37">
        <f t="shared" si="3"/>
        <v>1.0105263157894737</v>
      </c>
    </row>
    <row r="9" spans="1:15" ht="24.95" customHeight="1">
      <c r="A9" s="18">
        <v>3</v>
      </c>
      <c r="B9" s="29" t="s">
        <v>131</v>
      </c>
      <c r="C9" s="162">
        <v>5</v>
      </c>
      <c r="D9" s="162">
        <v>2</v>
      </c>
      <c r="E9" s="19">
        <f t="shared" si="4"/>
        <v>-3</v>
      </c>
      <c r="F9" s="37">
        <f t="shared" si="1"/>
        <v>0.4</v>
      </c>
      <c r="G9" s="162">
        <v>100</v>
      </c>
      <c r="H9" s="162">
        <v>97</v>
      </c>
      <c r="I9" s="19">
        <f t="shared" si="2"/>
        <v>-3</v>
      </c>
      <c r="J9" s="37">
        <f t="shared" si="3"/>
        <v>0.97</v>
      </c>
    </row>
    <row r="10" spans="1:15" ht="24.95" customHeight="1">
      <c r="A10" s="18">
        <v>4</v>
      </c>
      <c r="B10" s="29" t="s">
        <v>132</v>
      </c>
      <c r="C10" s="162">
        <v>9</v>
      </c>
      <c r="D10" s="162">
        <v>16</v>
      </c>
      <c r="E10" s="19">
        <f t="shared" si="4"/>
        <v>7</v>
      </c>
      <c r="F10" s="37">
        <f t="shared" si="1"/>
        <v>1.7777777777777777</v>
      </c>
      <c r="G10" s="162">
        <v>104</v>
      </c>
      <c r="H10" s="162">
        <v>111</v>
      </c>
      <c r="I10" s="19">
        <f t="shared" si="2"/>
        <v>7</v>
      </c>
      <c r="J10" s="37">
        <f t="shared" si="3"/>
        <v>1.0673076923076923</v>
      </c>
    </row>
    <row r="11" spans="1:15" ht="24.95" customHeight="1">
      <c r="A11" s="18">
        <v>5</v>
      </c>
      <c r="B11" s="29" t="s">
        <v>133</v>
      </c>
      <c r="C11" s="162">
        <v>104</v>
      </c>
      <c r="D11" s="162">
        <v>344</v>
      </c>
      <c r="E11" s="19">
        <f t="shared" si="4"/>
        <v>240</v>
      </c>
      <c r="F11" s="37">
        <f t="shared" si="1"/>
        <v>3.3076923076923075</v>
      </c>
      <c r="G11" s="162">
        <v>199</v>
      </c>
      <c r="H11" s="162">
        <v>439</v>
      </c>
      <c r="I11" s="19">
        <f t="shared" si="2"/>
        <v>240</v>
      </c>
      <c r="J11" s="37">
        <f t="shared" si="3"/>
        <v>2.2060301507537687</v>
      </c>
    </row>
  </sheetData>
  <mergeCells count="4">
    <mergeCell ref="A1:I3"/>
    <mergeCell ref="E4:F4"/>
    <mergeCell ref="I4:J4"/>
    <mergeCell ref="J2:J3"/>
  </mergeCells>
  <pageMargins left="0.7" right="0.7" top="0.75" bottom="0.75" header="0.3" footer="0.3"/>
  <pageSetup paperSize="9" scale="7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C92A26-C4CA-40DA-80DE-C94006BEE962}">
  <dimension ref="A1:A35"/>
  <sheetViews>
    <sheetView topLeftCell="A28" zoomScale="85" zoomScaleNormal="85" workbookViewId="0">
      <selection activeCell="A13" sqref="A13"/>
    </sheetView>
  </sheetViews>
  <sheetFormatPr defaultRowHeight="14.25"/>
  <cols>
    <col min="1" max="1" width="112.140625" style="1" customWidth="1"/>
    <col min="2" max="16384" width="9.140625" style="1"/>
  </cols>
  <sheetData>
    <row r="1" spans="1:1" s="49" customFormat="1" ht="32.25" customHeight="1">
      <c r="A1" s="48" t="s">
        <v>241</v>
      </c>
    </row>
    <row r="2" spans="1:1" s="49" customFormat="1" ht="18">
      <c r="A2" s="50" t="s">
        <v>175</v>
      </c>
    </row>
    <row r="3" spans="1:1" s="49" customFormat="1" ht="75.75">
      <c r="A3" s="51" t="s">
        <v>210</v>
      </c>
    </row>
    <row r="4" spans="1:1" s="49" customFormat="1" ht="18">
      <c r="A4" s="50" t="s">
        <v>176</v>
      </c>
    </row>
    <row r="5" spans="1:1" s="49" customFormat="1" ht="75">
      <c r="A5" s="51" t="s">
        <v>211</v>
      </c>
    </row>
    <row r="6" spans="1:1" s="49" customFormat="1" ht="18">
      <c r="A6" s="50" t="s">
        <v>177</v>
      </c>
    </row>
    <row r="7" spans="1:1" s="49" customFormat="1" ht="15">
      <c r="A7" s="51" t="s">
        <v>212</v>
      </c>
    </row>
    <row r="8" spans="1:1" s="49" customFormat="1" ht="30">
      <c r="A8" s="51" t="s">
        <v>213</v>
      </c>
    </row>
    <row r="9" spans="1:1" s="49" customFormat="1" ht="30">
      <c r="A9" s="51" t="s">
        <v>214</v>
      </c>
    </row>
    <row r="10" spans="1:1" s="49" customFormat="1" ht="30">
      <c r="A10" s="51" t="s">
        <v>215</v>
      </c>
    </row>
    <row r="11" spans="1:1" s="49" customFormat="1" ht="30">
      <c r="A11" s="51" t="s">
        <v>216</v>
      </c>
    </row>
    <row r="12" spans="1:1" s="49" customFormat="1" ht="18">
      <c r="A12" s="50" t="s">
        <v>178</v>
      </c>
    </row>
    <row r="13" spans="1:1" s="49" customFormat="1" ht="60">
      <c r="A13" s="51" t="s">
        <v>217</v>
      </c>
    </row>
    <row r="14" spans="1:1" s="49" customFormat="1" ht="45">
      <c r="A14" s="51" t="s">
        <v>218</v>
      </c>
    </row>
    <row r="15" spans="1:1" s="49" customFormat="1" ht="18">
      <c r="A15" s="50" t="s">
        <v>179</v>
      </c>
    </row>
    <row r="16" spans="1:1" s="49" customFormat="1" ht="60">
      <c r="A16" s="51" t="s">
        <v>230</v>
      </c>
    </row>
    <row r="17" spans="1:1" s="49" customFormat="1" ht="81" customHeight="1">
      <c r="A17" s="51" t="s">
        <v>238</v>
      </c>
    </row>
    <row r="18" spans="1:1" s="49" customFormat="1" ht="60">
      <c r="A18" s="51" t="s">
        <v>239</v>
      </c>
    </row>
    <row r="19" spans="1:1" s="49" customFormat="1" ht="105">
      <c r="A19" s="51" t="s">
        <v>219</v>
      </c>
    </row>
    <row r="20" spans="1:1" s="49" customFormat="1" ht="18">
      <c r="A20" s="50" t="s">
        <v>180</v>
      </c>
    </row>
    <row r="21" spans="1:1" s="49" customFormat="1" ht="75">
      <c r="A21" s="51" t="s">
        <v>220</v>
      </c>
    </row>
    <row r="22" spans="1:1" s="49" customFormat="1" ht="18">
      <c r="A22" s="50" t="s">
        <v>181</v>
      </c>
    </row>
    <row r="23" spans="1:1" s="49" customFormat="1" ht="45">
      <c r="A23" s="51" t="s">
        <v>221</v>
      </c>
    </row>
    <row r="24" spans="1:1" s="49" customFormat="1" ht="30">
      <c r="A24" s="51" t="s">
        <v>222</v>
      </c>
    </row>
    <row r="25" spans="1:1" s="49" customFormat="1" ht="45">
      <c r="A25" s="51" t="s">
        <v>223</v>
      </c>
    </row>
    <row r="26" spans="1:1" s="49" customFormat="1" ht="18">
      <c r="A26" s="50" t="s">
        <v>182</v>
      </c>
    </row>
    <row r="27" spans="1:1" s="49" customFormat="1" ht="45">
      <c r="A27" s="51" t="s">
        <v>224</v>
      </c>
    </row>
    <row r="28" spans="1:1" s="49" customFormat="1" ht="30">
      <c r="A28" s="51" t="s">
        <v>225</v>
      </c>
    </row>
    <row r="29" spans="1:1" s="49" customFormat="1" ht="30">
      <c r="A29" s="51" t="s">
        <v>226</v>
      </c>
    </row>
    <row r="30" spans="1:1" s="49" customFormat="1" ht="42.75">
      <c r="A30" s="52" t="s">
        <v>227</v>
      </c>
    </row>
    <row r="31" spans="1:1" s="49" customFormat="1" ht="45">
      <c r="A31" s="51" t="s">
        <v>228</v>
      </c>
    </row>
    <row r="32" spans="1:1" s="49" customFormat="1" ht="18">
      <c r="A32" s="50" t="s">
        <v>183</v>
      </c>
    </row>
    <row r="33" spans="1:1" s="49" customFormat="1" ht="30">
      <c r="A33" s="51" t="s">
        <v>229</v>
      </c>
    </row>
    <row r="34" spans="1:1" s="49" customFormat="1" ht="12.75"/>
    <row r="35" spans="1:1" s="49" customFormat="1">
      <c r="A35" s="53"/>
    </row>
  </sheetData>
  <sheetProtection algorithmName="SHA-512" hashValue="qWHDAq98yep6lKIDN6ZvdWQHuEpPYppctGNP6FDClUYcWNu91OD5fbQSV0DM5DPvSXYzkmGUv/W6BkZWsaGv0Q==" saltValue="hyk/iP6tblD85UhgPteotg==" spinCount="100000" sheet="1" objects="1" scenarios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A3B732-5E6C-4E40-8171-F8E2D106FB07}">
  <dimension ref="A1:J242"/>
  <sheetViews>
    <sheetView zoomScale="77" zoomScaleNormal="77" workbookViewId="0">
      <selection activeCell="G161" sqref="G161:H176"/>
    </sheetView>
  </sheetViews>
  <sheetFormatPr defaultRowHeight="14.25"/>
  <cols>
    <col min="1" max="1" width="3.7109375" style="128" customWidth="1"/>
    <col min="2" max="2" width="36.5703125" style="128" customWidth="1"/>
    <col min="3" max="10" width="15.7109375" style="128" customWidth="1"/>
    <col min="11" max="65" width="9.140625" style="128"/>
    <col min="66" max="66" width="9.5703125" style="128" customWidth="1"/>
    <col min="67" max="16384" width="9.140625" style="128"/>
  </cols>
  <sheetData>
    <row r="1" spans="1:10" ht="15">
      <c r="A1" s="170" t="s">
        <v>156</v>
      </c>
      <c r="B1" s="170"/>
      <c r="C1" s="170"/>
      <c r="D1" s="170"/>
      <c r="E1" s="170"/>
      <c r="F1" s="170"/>
      <c r="G1" s="170"/>
      <c r="H1" s="170"/>
      <c r="I1" s="170"/>
      <c r="J1" s="120" t="s">
        <v>14</v>
      </c>
    </row>
    <row r="2" spans="1:10">
      <c r="A2" s="170"/>
      <c r="B2" s="170"/>
      <c r="C2" s="170"/>
      <c r="D2" s="170"/>
      <c r="E2" s="170"/>
      <c r="F2" s="170"/>
      <c r="G2" s="170"/>
      <c r="H2" s="170"/>
      <c r="I2" s="170"/>
      <c r="J2" s="171" t="s">
        <v>325</v>
      </c>
    </row>
    <row r="3" spans="1:10">
      <c r="A3" s="169"/>
      <c r="B3" s="169"/>
      <c r="C3" s="169"/>
      <c r="D3" s="169"/>
      <c r="E3" s="169"/>
      <c r="F3" s="169"/>
      <c r="G3" s="169"/>
      <c r="H3" s="169"/>
      <c r="I3" s="169"/>
      <c r="J3" s="172"/>
    </row>
    <row r="4" spans="1:10" ht="50.1" customHeight="1">
      <c r="A4" s="116"/>
      <c r="B4" s="115" t="s">
        <v>144</v>
      </c>
      <c r="C4" s="167" t="s">
        <v>138</v>
      </c>
      <c r="D4" s="167"/>
      <c r="E4" s="165" t="s">
        <v>316</v>
      </c>
      <c r="F4" s="166"/>
      <c r="G4" s="112" t="str">
        <f>"Факт Январь - " &amp; $J$2 &amp; " 2024 г"</f>
        <v>Факт Январь - Сентябрь 2024 г</v>
      </c>
      <c r="H4" s="112" t="str">
        <f>"Факт Январь -  " &amp; $J$2 &amp; " 2025 г"</f>
        <v>Факт Январь -  Сентябрь 2025 г</v>
      </c>
      <c r="I4" s="165" t="s">
        <v>316</v>
      </c>
      <c r="J4" s="166"/>
    </row>
    <row r="5" spans="1:10" ht="24.95" customHeight="1">
      <c r="A5" s="116"/>
      <c r="B5" s="109"/>
      <c r="C5" s="111" t="str">
        <f>"Факт " &amp; $J$2 &amp; "             2024 г"</f>
        <v>Факт Сентябрь             2024 г</v>
      </c>
      <c r="D5" s="111" t="str">
        <f>"Факт " &amp; $J$2 &amp; "                  2025 г"</f>
        <v>Факт Сентябрь                  2025 г</v>
      </c>
      <c r="E5" s="110" t="s">
        <v>139</v>
      </c>
      <c r="F5" s="109" t="s">
        <v>4</v>
      </c>
      <c r="G5" s="111"/>
      <c r="H5" s="111"/>
      <c r="I5" s="110" t="s">
        <v>139</v>
      </c>
      <c r="J5" s="109" t="s">
        <v>4</v>
      </c>
    </row>
    <row r="6" spans="1:10">
      <c r="A6" s="116" t="s">
        <v>1</v>
      </c>
      <c r="B6" s="109" t="s">
        <v>12</v>
      </c>
      <c r="C6" s="110">
        <v>1</v>
      </c>
      <c r="D6" s="109">
        <v>2</v>
      </c>
      <c r="E6" s="110">
        <v>3</v>
      </c>
      <c r="F6" s="110">
        <v>4</v>
      </c>
      <c r="G6" s="109">
        <v>5</v>
      </c>
      <c r="H6" s="110">
        <v>6</v>
      </c>
      <c r="I6" s="110">
        <v>7</v>
      </c>
      <c r="J6" s="109">
        <v>8</v>
      </c>
    </row>
    <row r="7" spans="1:10" ht="24.95" customHeight="1">
      <c r="A7" s="109">
        <v>1</v>
      </c>
      <c r="B7" s="113" t="s">
        <v>154</v>
      </c>
      <c r="C7" s="95">
        <f t="shared" ref="C7:D22" si="0">IF(C139+C29+C51+C73+C95+C117+C161+C183+C205+C227=0,"",C139+C29+C51+C73+C95+C117+C161+C183+C205+C227)</f>
        <v>8</v>
      </c>
      <c r="D7" s="95">
        <f t="shared" si="0"/>
        <v>64</v>
      </c>
      <c r="E7" s="110">
        <f t="shared" ref="E7:E22" si="1">IF(AND(C7=0,D7=0),"",IFERROR(IF(OR(D7=0,D7=""),-C7,D7-C7),""))</f>
        <v>56</v>
      </c>
      <c r="F7" s="124">
        <f>IFERROR(D7/C7,"")</f>
        <v>8</v>
      </c>
      <c r="G7" s="95">
        <f>IF(G139+G29+G51+G73+G95+G117+G161+G183+G205+G227=0,"",G139+G29+G51+G73+G95+G117+G161+G183+G205+G227)</f>
        <v>17</v>
      </c>
      <c r="H7" s="95">
        <f>IF(H139+H29+H51+H73+H95+H117+H161+H183+H205+H227=0,"",H139+H29+H51+H73+H95+H117+H161+H183+H205+H227)</f>
        <v>99</v>
      </c>
      <c r="I7" s="110">
        <f>IFERROR(IF(H7-G7, H7-G7,""),"")</f>
        <v>82</v>
      </c>
      <c r="J7" s="124">
        <f>IFERROR(H7/G7,"")</f>
        <v>5.8235294117647056</v>
      </c>
    </row>
    <row r="8" spans="1:10" ht="24.95" customHeight="1">
      <c r="A8" s="109">
        <v>2</v>
      </c>
      <c r="B8" s="114" t="s">
        <v>155</v>
      </c>
      <c r="C8" s="95">
        <f t="shared" si="0"/>
        <v>1</v>
      </c>
      <c r="D8" s="95">
        <f t="shared" si="0"/>
        <v>42</v>
      </c>
      <c r="E8" s="110">
        <f t="shared" si="1"/>
        <v>41</v>
      </c>
      <c r="F8" s="124">
        <f t="shared" ref="F8:F22" si="2">IFERROR(D8/C8,"")</f>
        <v>42</v>
      </c>
      <c r="G8" s="95">
        <f t="shared" ref="G8:H8" si="3">IF(G140+G30+G52+G74+G96+G118+G162+G184+G206+G228=0,"",G140+G30+G52+G74+G96+G118+G162+G184+G206+G228)</f>
        <v>5</v>
      </c>
      <c r="H8" s="95">
        <f t="shared" si="3"/>
        <v>30</v>
      </c>
      <c r="I8" s="110">
        <f t="shared" ref="I8:I22" si="4">IFERROR(IF(H8-G8, H8-G8,""),"")</f>
        <v>25</v>
      </c>
      <c r="J8" s="124">
        <f t="shared" ref="J8:J22" si="5">IFERROR(H8/G8,"")</f>
        <v>6</v>
      </c>
    </row>
    <row r="9" spans="1:10" ht="24.95" customHeight="1">
      <c r="A9" s="109">
        <v>3</v>
      </c>
      <c r="B9" s="125" t="s">
        <v>264</v>
      </c>
      <c r="C9" s="95">
        <f t="shared" si="0"/>
        <v>2000</v>
      </c>
      <c r="D9" s="95">
        <f t="shared" si="0"/>
        <v>2176</v>
      </c>
      <c r="E9" s="110">
        <f t="shared" si="1"/>
        <v>176</v>
      </c>
      <c r="F9" s="124">
        <f t="shared" si="2"/>
        <v>1.0880000000000001</v>
      </c>
      <c r="G9" s="95">
        <f t="shared" ref="G9:H9" si="6">IF(G141+G31+G53+G75+G97+G119+G163+G185+G207+G229=0,"",G141+G31+G53+G75+G97+G119+G163+G185+G207+G229)</f>
        <v>3838</v>
      </c>
      <c r="H9" s="95">
        <f t="shared" si="6"/>
        <v>1370</v>
      </c>
      <c r="I9" s="110">
        <f t="shared" si="4"/>
        <v>-2468</v>
      </c>
      <c r="J9" s="124">
        <f t="shared" si="5"/>
        <v>0.35695674830640961</v>
      </c>
    </row>
    <row r="10" spans="1:10" ht="24.95" customHeight="1">
      <c r="A10" s="109">
        <v>4</v>
      </c>
      <c r="B10" s="125" t="s">
        <v>265</v>
      </c>
      <c r="C10" s="95">
        <f t="shared" si="0"/>
        <v>10</v>
      </c>
      <c r="D10" s="95">
        <f t="shared" si="0"/>
        <v>42</v>
      </c>
      <c r="E10" s="110">
        <f t="shared" si="1"/>
        <v>32</v>
      </c>
      <c r="F10" s="124">
        <f t="shared" si="2"/>
        <v>4.2</v>
      </c>
      <c r="G10" s="95">
        <f t="shared" ref="G10:H10" si="7">IF(G142+G32+G54+G76+G98+G120+G164+G186+G208+G230=0,"",G142+G32+G54+G76+G98+G120+G164+G186+G208+G230)</f>
        <v>28</v>
      </c>
      <c r="H10" s="95">
        <f t="shared" si="7"/>
        <v>33</v>
      </c>
      <c r="I10" s="110">
        <f t="shared" si="4"/>
        <v>5</v>
      </c>
      <c r="J10" s="124">
        <f t="shared" si="5"/>
        <v>1.1785714285714286</v>
      </c>
    </row>
    <row r="11" spans="1:10" ht="24.95" customHeight="1">
      <c r="A11" s="109">
        <v>5</v>
      </c>
      <c r="B11" s="108" t="s">
        <v>157</v>
      </c>
      <c r="C11" s="95" t="str">
        <f t="shared" si="0"/>
        <v/>
      </c>
      <c r="D11" s="95" t="str">
        <f t="shared" si="0"/>
        <v/>
      </c>
      <c r="E11" s="110" t="str">
        <f t="shared" si="1"/>
        <v/>
      </c>
      <c r="F11" s="124" t="str">
        <f t="shared" si="2"/>
        <v/>
      </c>
      <c r="G11" s="95">
        <f t="shared" ref="G11:H11" si="8">IF(G143+G33+G55+G77+G99+G121+G165+G187+G209+G231=0,"",G143+G33+G55+G77+G99+G121+G165+G187+G209+G231)</f>
        <v>1</v>
      </c>
      <c r="H11" s="95">
        <f t="shared" si="8"/>
        <v>2</v>
      </c>
      <c r="I11" s="110">
        <f t="shared" si="4"/>
        <v>1</v>
      </c>
      <c r="J11" s="124">
        <f t="shared" si="5"/>
        <v>2</v>
      </c>
    </row>
    <row r="12" spans="1:10" ht="24.95" customHeight="1">
      <c r="A12" s="109">
        <v>6</v>
      </c>
      <c r="B12" s="121" t="s">
        <v>158</v>
      </c>
      <c r="C12" s="95" t="str">
        <f t="shared" si="0"/>
        <v/>
      </c>
      <c r="D12" s="95" t="str">
        <f t="shared" si="0"/>
        <v/>
      </c>
      <c r="E12" s="110" t="str">
        <f t="shared" si="1"/>
        <v/>
      </c>
      <c r="F12" s="124" t="str">
        <f t="shared" si="2"/>
        <v/>
      </c>
      <c r="G12" s="95" t="str">
        <f t="shared" ref="G12:H12" si="9">IF(G144+G34+G56+G78+G100+G122+G166+G188+G210+G232=0,"",G144+G34+G56+G78+G100+G122+G166+G188+G210+G232)</f>
        <v/>
      </c>
      <c r="H12" s="95" t="str">
        <f t="shared" si="9"/>
        <v/>
      </c>
      <c r="I12" s="110" t="str">
        <f t="shared" si="4"/>
        <v/>
      </c>
      <c r="J12" s="124" t="str">
        <f t="shared" si="5"/>
        <v/>
      </c>
    </row>
    <row r="13" spans="1:10" ht="24.95" customHeight="1">
      <c r="A13" s="109">
        <v>7</v>
      </c>
      <c r="B13" s="117" t="s">
        <v>159</v>
      </c>
      <c r="C13" s="95">
        <f t="shared" si="0"/>
        <v>1</v>
      </c>
      <c r="D13" s="95">
        <f t="shared" si="0"/>
        <v>5</v>
      </c>
      <c r="E13" s="110">
        <f t="shared" si="1"/>
        <v>4</v>
      </c>
      <c r="F13" s="124">
        <f t="shared" si="2"/>
        <v>5</v>
      </c>
      <c r="G13" s="95">
        <f t="shared" ref="G13:H13" si="10">IF(G145+G35+G57+G79+G101+G123+G167+G189+G211+G233=0,"",G145+G35+G57+G79+G101+G123+G167+G189+G211+G233)</f>
        <v>7</v>
      </c>
      <c r="H13" s="95">
        <f t="shared" si="10"/>
        <v>5</v>
      </c>
      <c r="I13" s="110">
        <f t="shared" si="4"/>
        <v>-2</v>
      </c>
      <c r="J13" s="124">
        <f t="shared" si="5"/>
        <v>0.7142857142857143</v>
      </c>
    </row>
    <row r="14" spans="1:10" ht="24.95" customHeight="1">
      <c r="A14" s="109">
        <v>8</v>
      </c>
      <c r="B14" s="117" t="s">
        <v>160</v>
      </c>
      <c r="C14" s="95" t="str">
        <f t="shared" si="0"/>
        <v/>
      </c>
      <c r="D14" s="95" t="str">
        <f t="shared" si="0"/>
        <v/>
      </c>
      <c r="E14" s="110" t="str">
        <f t="shared" si="1"/>
        <v/>
      </c>
      <c r="F14" s="124" t="str">
        <f t="shared" si="2"/>
        <v/>
      </c>
      <c r="G14" s="95">
        <f t="shared" ref="G14:H14" si="11">IF(G146+G36+G58+G80+G102+G124+G168+G190+G212+G234=0,"",G146+G36+G58+G80+G102+G124+G168+G190+G212+G234)</f>
        <v>9</v>
      </c>
      <c r="H14" s="95" t="str">
        <f t="shared" si="11"/>
        <v/>
      </c>
      <c r="I14" s="110" t="str">
        <f t="shared" si="4"/>
        <v/>
      </c>
      <c r="J14" s="124" t="str">
        <f t="shared" si="5"/>
        <v/>
      </c>
    </row>
    <row r="15" spans="1:10" ht="24.95" customHeight="1">
      <c r="A15" s="109">
        <v>9</v>
      </c>
      <c r="B15" s="119" t="s">
        <v>249</v>
      </c>
      <c r="C15" s="95">
        <f t="shared" si="0"/>
        <v>33</v>
      </c>
      <c r="D15" s="95">
        <f t="shared" si="0"/>
        <v>62</v>
      </c>
      <c r="E15" s="110">
        <f t="shared" si="1"/>
        <v>29</v>
      </c>
      <c r="F15" s="124">
        <f t="shared" si="2"/>
        <v>1.8787878787878789</v>
      </c>
      <c r="G15" s="95">
        <f t="shared" ref="G15:H15" si="12">IF(G147+G37+G59+G81+G103+G125+G169+G191+G213+G235=0,"",G147+G37+G59+G81+G103+G125+G169+G191+G213+G235)</f>
        <v>182</v>
      </c>
      <c r="H15" s="95">
        <f t="shared" si="12"/>
        <v>170</v>
      </c>
      <c r="I15" s="110">
        <f t="shared" si="4"/>
        <v>-12</v>
      </c>
      <c r="J15" s="124">
        <f t="shared" si="5"/>
        <v>0.93406593406593408</v>
      </c>
    </row>
    <row r="16" spans="1:10" ht="24.95" customHeight="1">
      <c r="A16" s="109">
        <v>10</v>
      </c>
      <c r="B16" s="114" t="s">
        <v>155</v>
      </c>
      <c r="C16" s="95">
        <f t="shared" si="0"/>
        <v>33</v>
      </c>
      <c r="D16" s="95">
        <f t="shared" si="0"/>
        <v>50</v>
      </c>
      <c r="E16" s="110">
        <f t="shared" si="1"/>
        <v>17</v>
      </c>
      <c r="F16" s="124">
        <f t="shared" si="2"/>
        <v>1.5151515151515151</v>
      </c>
      <c r="G16" s="95">
        <f t="shared" ref="G16:H16" si="13">IF(G148+G38+G60+G82+G104+G126+G170+G192+G214+G236=0,"",G148+G38+G60+G82+G104+G126+G170+G192+G214+G236)</f>
        <v>164</v>
      </c>
      <c r="H16" s="95">
        <f t="shared" si="13"/>
        <v>40</v>
      </c>
      <c r="I16" s="110">
        <f t="shared" si="4"/>
        <v>-124</v>
      </c>
      <c r="J16" s="124">
        <f t="shared" si="5"/>
        <v>0.24390243902439024</v>
      </c>
    </row>
    <row r="17" spans="1:10" ht="24.95" customHeight="1">
      <c r="A17" s="109">
        <v>11</v>
      </c>
      <c r="B17" s="114" t="s">
        <v>264</v>
      </c>
      <c r="C17" s="95">
        <f t="shared" si="0"/>
        <v>15820</v>
      </c>
      <c r="D17" s="95">
        <f t="shared" si="0"/>
        <v>203739</v>
      </c>
      <c r="E17" s="110">
        <f t="shared" si="1"/>
        <v>187919</v>
      </c>
      <c r="F17" s="124">
        <f t="shared" si="2"/>
        <v>12.878571428571428</v>
      </c>
      <c r="G17" s="95">
        <f t="shared" ref="G17:H17" si="14">IF(G149+G39+G61+G83+G105+G127+G171+G193+G215+G237=0,"",G149+G39+G61+G83+G105+G127+G171+G193+G215+G237)</f>
        <v>24079</v>
      </c>
      <c r="H17" s="95">
        <f t="shared" si="14"/>
        <v>2056</v>
      </c>
      <c r="I17" s="110">
        <f t="shared" si="4"/>
        <v>-22023</v>
      </c>
      <c r="J17" s="124">
        <f t="shared" si="5"/>
        <v>8.5385605714523027E-2</v>
      </c>
    </row>
    <row r="18" spans="1:10" ht="24.95" customHeight="1">
      <c r="A18" s="109">
        <v>12</v>
      </c>
      <c r="B18" s="114" t="s">
        <v>265</v>
      </c>
      <c r="C18" s="95">
        <f t="shared" si="0"/>
        <v>282</v>
      </c>
      <c r="D18" s="95">
        <f t="shared" si="0"/>
        <v>38</v>
      </c>
      <c r="E18" s="110">
        <f t="shared" si="1"/>
        <v>-244</v>
      </c>
      <c r="F18" s="124">
        <f t="shared" si="2"/>
        <v>0.13475177304964539</v>
      </c>
      <c r="G18" s="95">
        <f t="shared" ref="G18:H18" si="15">IF(G150+G40+G62+G84+G106+G128+G172+G194+G216+G238=0,"",G150+G40+G62+G84+G106+G128+G172+G194+G216+G238)</f>
        <v>485</v>
      </c>
      <c r="H18" s="95">
        <f t="shared" si="15"/>
        <v>38</v>
      </c>
      <c r="I18" s="110">
        <f t="shared" si="4"/>
        <v>-447</v>
      </c>
      <c r="J18" s="124">
        <f t="shared" si="5"/>
        <v>7.8350515463917525E-2</v>
      </c>
    </row>
    <row r="19" spans="1:10" ht="24.95" customHeight="1">
      <c r="A19" s="109">
        <v>13</v>
      </c>
      <c r="B19" s="114" t="s">
        <v>157</v>
      </c>
      <c r="C19" s="95">
        <f t="shared" si="0"/>
        <v>5</v>
      </c>
      <c r="D19" s="95" t="str">
        <f t="shared" si="0"/>
        <v/>
      </c>
      <c r="E19" s="110">
        <f t="shared" si="1"/>
        <v>-5</v>
      </c>
      <c r="F19" s="124" t="str">
        <f t="shared" si="2"/>
        <v/>
      </c>
      <c r="G19" s="95">
        <f t="shared" ref="G19:H19" si="16">IF(G151+G41+G63+G85+G107+G129+G173+G195+G217+G239=0,"",G151+G41+G63+G85+G107+G129+G173+G195+G217+G239)</f>
        <v>24</v>
      </c>
      <c r="H19" s="95">
        <f t="shared" si="16"/>
        <v>1</v>
      </c>
      <c r="I19" s="110">
        <f t="shared" si="4"/>
        <v>-23</v>
      </c>
      <c r="J19" s="124">
        <f t="shared" si="5"/>
        <v>4.1666666666666664E-2</v>
      </c>
    </row>
    <row r="20" spans="1:10" ht="24.95" customHeight="1">
      <c r="A20" s="109">
        <v>14</v>
      </c>
      <c r="B20" s="118" t="s">
        <v>158</v>
      </c>
      <c r="C20" s="95">
        <f t="shared" si="0"/>
        <v>3</v>
      </c>
      <c r="D20" s="95" t="str">
        <f t="shared" si="0"/>
        <v/>
      </c>
      <c r="E20" s="110">
        <f t="shared" si="1"/>
        <v>-3</v>
      </c>
      <c r="F20" s="124" t="str">
        <f t="shared" si="2"/>
        <v/>
      </c>
      <c r="G20" s="95">
        <f t="shared" ref="G20:H20" si="17">IF(G152+G42+G64+G86+G108+G130+G174+G196+G218+G240=0,"",G152+G42+G64+G86+G108+G130+G174+G196+G218+G240)</f>
        <v>17</v>
      </c>
      <c r="H20" s="95" t="str">
        <f t="shared" si="17"/>
        <v/>
      </c>
      <c r="I20" s="110" t="str">
        <f t="shared" si="4"/>
        <v/>
      </c>
      <c r="J20" s="124" t="str">
        <f t="shared" si="5"/>
        <v/>
      </c>
    </row>
    <row r="21" spans="1:10" ht="24.95" customHeight="1">
      <c r="A21" s="109">
        <v>15</v>
      </c>
      <c r="B21" s="117" t="s">
        <v>159</v>
      </c>
      <c r="C21" s="95">
        <f t="shared" si="0"/>
        <v>2</v>
      </c>
      <c r="D21" s="95" t="str">
        <f t="shared" si="0"/>
        <v/>
      </c>
      <c r="E21" s="110">
        <f t="shared" si="1"/>
        <v>-2</v>
      </c>
      <c r="F21" s="124" t="str">
        <f t="shared" si="2"/>
        <v/>
      </c>
      <c r="G21" s="95">
        <f t="shared" ref="G21:H21" si="18">IF(G153+G43+G65+G87+G109+G131+G175+G197+G219+G241=0,"",G153+G43+G65+G87+G109+G131+G175+G197+G219+G241)</f>
        <v>74</v>
      </c>
      <c r="H21" s="95">
        <f t="shared" si="18"/>
        <v>2</v>
      </c>
      <c r="I21" s="110">
        <f t="shared" si="4"/>
        <v>-72</v>
      </c>
      <c r="J21" s="124">
        <f t="shared" si="5"/>
        <v>2.7027027027027029E-2</v>
      </c>
    </row>
    <row r="22" spans="1:10" ht="24.95" customHeight="1">
      <c r="A22" s="109">
        <v>16</v>
      </c>
      <c r="B22" s="108" t="s">
        <v>160</v>
      </c>
      <c r="C22" s="95">
        <f t="shared" si="0"/>
        <v>1</v>
      </c>
      <c r="D22" s="95" t="str">
        <f t="shared" si="0"/>
        <v/>
      </c>
      <c r="E22" s="110">
        <f t="shared" si="1"/>
        <v>-1</v>
      </c>
      <c r="F22" s="124" t="str">
        <f t="shared" si="2"/>
        <v/>
      </c>
      <c r="G22" s="95">
        <f t="shared" ref="G22:H22" si="19">IF(G154+G44+G66+G88+G110+G132+G176+G198+G220+G242=0,"",G154+G44+G66+G88+G110+G132+G176+G198+G220+G242)</f>
        <v>12</v>
      </c>
      <c r="H22" s="95">
        <f t="shared" si="19"/>
        <v>1</v>
      </c>
      <c r="I22" s="110">
        <f t="shared" si="4"/>
        <v>-11</v>
      </c>
      <c r="J22" s="124">
        <f t="shared" si="5"/>
        <v>8.3333333333333329E-2</v>
      </c>
    </row>
    <row r="23" spans="1:10" ht="24.95" customHeight="1">
      <c r="A23" s="126"/>
      <c r="B23" s="127"/>
      <c r="C23" s="126"/>
      <c r="D23" s="126"/>
      <c r="E23" s="96"/>
      <c r="F23" s="96"/>
      <c r="G23" s="126"/>
      <c r="H23" s="126"/>
      <c r="I23" s="96"/>
      <c r="J23" s="96"/>
    </row>
    <row r="24" spans="1:10">
      <c r="A24" s="168" t="s">
        <v>242</v>
      </c>
      <c r="B24" s="168"/>
      <c r="C24" s="168"/>
      <c r="D24" s="168"/>
      <c r="E24" s="168"/>
      <c r="F24" s="168"/>
      <c r="G24" s="168"/>
      <c r="H24" s="168"/>
      <c r="I24" s="168"/>
      <c r="J24" s="168"/>
    </row>
    <row r="25" spans="1:10">
      <c r="A25" s="169"/>
      <c r="B25" s="169"/>
      <c r="C25" s="169"/>
      <c r="D25" s="169"/>
      <c r="E25" s="169"/>
      <c r="F25" s="169"/>
      <c r="G25" s="169"/>
      <c r="H25" s="169"/>
      <c r="I25" s="169"/>
      <c r="J25" s="169"/>
    </row>
    <row r="26" spans="1:10" ht="50.1" customHeight="1">
      <c r="A26" s="116"/>
      <c r="B26" s="115" t="s">
        <v>144</v>
      </c>
      <c r="C26" s="165"/>
      <c r="D26" s="165"/>
      <c r="E26" s="167" t="s">
        <v>316</v>
      </c>
      <c r="F26" s="167"/>
      <c r="I26" s="167" t="s">
        <v>316</v>
      </c>
      <c r="J26" s="167"/>
    </row>
    <row r="27" spans="1:10" ht="22.5">
      <c r="A27" s="116"/>
      <c r="B27" s="109"/>
      <c r="C27" s="145" t="str">
        <f>"Факт " &amp; $J$2 &amp; "             2024 г"</f>
        <v>Факт Сентябрь             2024 г</v>
      </c>
      <c r="D27" s="145" t="str">
        <f>"Факт " &amp; $J$2 &amp; "                  2025 г"</f>
        <v>Факт Сентябрь                  2025 г</v>
      </c>
      <c r="E27" s="110" t="s">
        <v>139</v>
      </c>
      <c r="F27" s="109" t="s">
        <v>4</v>
      </c>
      <c r="G27" s="109" t="str">
        <f>"Факт Январь -  " &amp; $J$2 &amp; " 2024 г"</f>
        <v>Факт Январь -  Сентябрь 2024 г</v>
      </c>
      <c r="H27" s="109" t="str">
        <f>"Факт Январь -  " &amp; $J$2 &amp; " 2025 г"</f>
        <v>Факт Январь -  Сентябрь 2025 г</v>
      </c>
      <c r="I27" s="110" t="s">
        <v>139</v>
      </c>
      <c r="J27" s="109" t="s">
        <v>4</v>
      </c>
    </row>
    <row r="28" spans="1:10">
      <c r="A28" s="116" t="s">
        <v>1</v>
      </c>
      <c r="B28" s="109" t="s">
        <v>12</v>
      </c>
      <c r="C28" s="110">
        <v>1</v>
      </c>
      <c r="D28" s="109">
        <v>2</v>
      </c>
      <c r="E28" s="110">
        <v>3</v>
      </c>
      <c r="F28" s="110">
        <v>4</v>
      </c>
      <c r="G28" s="109">
        <v>5</v>
      </c>
      <c r="H28" s="110">
        <v>6</v>
      </c>
      <c r="I28" s="110">
        <v>7</v>
      </c>
      <c r="J28" s="109">
        <v>8</v>
      </c>
    </row>
    <row r="29" spans="1:10" ht="24.95" customHeight="1">
      <c r="A29" s="109">
        <v>1</v>
      </c>
      <c r="B29" s="113" t="s">
        <v>154</v>
      </c>
      <c r="C29" s="83"/>
      <c r="D29" s="132"/>
      <c r="E29" s="110" t="str">
        <f t="shared" ref="E29" si="20">IF(AND(C29=0,D29=0),"",IFERROR(IF(OR(D29=0,D29=""),-C29,D29-C29),""))</f>
        <v/>
      </c>
      <c r="F29" s="124" t="str">
        <f>IFERROR(D29/C29,"")</f>
        <v/>
      </c>
      <c r="G29" s="140">
        <v>0</v>
      </c>
      <c r="H29" s="140"/>
      <c r="I29" s="110" t="str">
        <f t="shared" ref="I29:I44" si="21">IF(AND(G29=0,H29=0),"",IFERROR(IF(OR(H29=0,H29=""),-G29,H29-G29),""))</f>
        <v/>
      </c>
      <c r="J29" s="124" t="str">
        <f>IFERROR(H29/G29,"")</f>
        <v/>
      </c>
    </row>
    <row r="30" spans="1:10" ht="24.95" customHeight="1">
      <c r="A30" s="109">
        <v>2</v>
      </c>
      <c r="B30" s="114" t="s">
        <v>155</v>
      </c>
      <c r="C30" s="140"/>
      <c r="D30" s="132"/>
      <c r="E30" s="110" t="str">
        <f t="shared" ref="E30:E44" si="22">IF(AND(C30=0,D30=0),"",IFERROR(IF(OR(D30=0,D30=""),-C30,D30-C30),""))</f>
        <v/>
      </c>
      <c r="F30" s="124" t="str">
        <f t="shared" ref="F30:F44" si="23">IFERROR(D30/C30,"")</f>
        <v/>
      </c>
      <c r="G30" s="140">
        <v>0</v>
      </c>
      <c r="H30" s="132"/>
      <c r="I30" s="110" t="str">
        <f t="shared" si="21"/>
        <v/>
      </c>
      <c r="J30" s="124" t="str">
        <f t="shared" ref="J30:J44" si="24">IFERROR(H30/G30,"")</f>
        <v/>
      </c>
    </row>
    <row r="31" spans="1:10" ht="24.95" customHeight="1">
      <c r="A31" s="109">
        <v>3</v>
      </c>
      <c r="B31" s="125" t="s">
        <v>264</v>
      </c>
      <c r="C31" s="140"/>
      <c r="D31" s="132"/>
      <c r="E31" s="110" t="str">
        <f t="shared" si="22"/>
        <v/>
      </c>
      <c r="F31" s="124" t="str">
        <f t="shared" si="23"/>
        <v/>
      </c>
      <c r="G31" s="140">
        <v>0</v>
      </c>
      <c r="H31" s="132"/>
      <c r="I31" s="110" t="str">
        <f t="shared" si="21"/>
        <v/>
      </c>
      <c r="J31" s="124" t="str">
        <f t="shared" si="24"/>
        <v/>
      </c>
    </row>
    <row r="32" spans="1:10" ht="24.95" customHeight="1">
      <c r="A32" s="109">
        <v>4</v>
      </c>
      <c r="B32" s="125" t="s">
        <v>265</v>
      </c>
      <c r="C32" s="140"/>
      <c r="D32" s="132"/>
      <c r="E32" s="110" t="str">
        <f t="shared" si="22"/>
        <v/>
      </c>
      <c r="F32" s="124" t="str">
        <f t="shared" si="23"/>
        <v/>
      </c>
      <c r="G32" s="140">
        <v>0</v>
      </c>
      <c r="H32" s="132"/>
      <c r="I32" s="110" t="str">
        <f t="shared" si="21"/>
        <v/>
      </c>
      <c r="J32" s="124" t="str">
        <f t="shared" si="24"/>
        <v/>
      </c>
    </row>
    <row r="33" spans="1:10" ht="24.95" customHeight="1">
      <c r="A33" s="109">
        <v>5</v>
      </c>
      <c r="B33" s="108" t="s">
        <v>157</v>
      </c>
      <c r="C33" s="140"/>
      <c r="D33" s="132"/>
      <c r="E33" s="110" t="str">
        <f t="shared" si="22"/>
        <v/>
      </c>
      <c r="F33" s="124" t="str">
        <f t="shared" si="23"/>
        <v/>
      </c>
      <c r="G33" s="140">
        <v>0</v>
      </c>
      <c r="H33" s="132"/>
      <c r="I33" s="110" t="str">
        <f t="shared" si="21"/>
        <v/>
      </c>
      <c r="J33" s="124" t="str">
        <f t="shared" si="24"/>
        <v/>
      </c>
    </row>
    <row r="34" spans="1:10" ht="24.95" customHeight="1">
      <c r="A34" s="109">
        <v>6</v>
      </c>
      <c r="B34" s="121" t="s">
        <v>158</v>
      </c>
      <c r="C34" s="140"/>
      <c r="D34" s="132"/>
      <c r="E34" s="110" t="str">
        <f t="shared" si="22"/>
        <v/>
      </c>
      <c r="F34" s="124" t="str">
        <f t="shared" si="23"/>
        <v/>
      </c>
      <c r="G34" s="140">
        <v>0</v>
      </c>
      <c r="H34" s="132"/>
      <c r="I34" s="110" t="str">
        <f t="shared" si="21"/>
        <v/>
      </c>
      <c r="J34" s="124" t="str">
        <f t="shared" si="24"/>
        <v/>
      </c>
    </row>
    <row r="35" spans="1:10" ht="24.95" customHeight="1">
      <c r="A35" s="111">
        <v>7</v>
      </c>
      <c r="B35" s="117" t="s">
        <v>159</v>
      </c>
      <c r="C35" s="140"/>
      <c r="D35" s="132"/>
      <c r="E35" s="110" t="str">
        <f t="shared" si="22"/>
        <v/>
      </c>
      <c r="F35" s="124" t="str">
        <f t="shared" si="23"/>
        <v/>
      </c>
      <c r="G35" s="140">
        <v>0</v>
      </c>
      <c r="H35" s="132"/>
      <c r="I35" s="110" t="str">
        <f t="shared" si="21"/>
        <v/>
      </c>
      <c r="J35" s="124" t="str">
        <f t="shared" si="24"/>
        <v/>
      </c>
    </row>
    <row r="36" spans="1:10" ht="24.95" customHeight="1">
      <c r="A36" s="111">
        <v>8</v>
      </c>
      <c r="B36" s="117" t="s">
        <v>160</v>
      </c>
      <c r="C36" s="140"/>
      <c r="D36" s="132"/>
      <c r="E36" s="110" t="str">
        <f t="shared" si="22"/>
        <v/>
      </c>
      <c r="F36" s="124" t="str">
        <f t="shared" si="23"/>
        <v/>
      </c>
      <c r="G36" s="140">
        <v>0</v>
      </c>
      <c r="H36" s="132"/>
      <c r="I36" s="110" t="str">
        <f t="shared" si="21"/>
        <v/>
      </c>
      <c r="J36" s="124" t="str">
        <f t="shared" si="24"/>
        <v/>
      </c>
    </row>
    <row r="37" spans="1:10" ht="24.95" customHeight="1">
      <c r="A37" s="109">
        <v>9</v>
      </c>
      <c r="B37" s="119" t="s">
        <v>249</v>
      </c>
      <c r="C37" s="140"/>
      <c r="D37" s="132"/>
      <c r="E37" s="110" t="str">
        <f t="shared" si="22"/>
        <v/>
      </c>
      <c r="F37" s="124" t="str">
        <f t="shared" si="23"/>
        <v/>
      </c>
      <c r="G37" s="140">
        <v>5</v>
      </c>
      <c r="H37" s="132"/>
      <c r="I37" s="110">
        <f t="shared" si="21"/>
        <v>-5</v>
      </c>
      <c r="J37" s="124">
        <f t="shared" si="24"/>
        <v>0</v>
      </c>
    </row>
    <row r="38" spans="1:10" ht="24.95" customHeight="1">
      <c r="A38" s="109">
        <v>10</v>
      </c>
      <c r="B38" s="114" t="s">
        <v>155</v>
      </c>
      <c r="C38" s="140"/>
      <c r="D38" s="132"/>
      <c r="E38" s="110" t="str">
        <f t="shared" si="22"/>
        <v/>
      </c>
      <c r="F38" s="124" t="str">
        <f t="shared" si="23"/>
        <v/>
      </c>
      <c r="G38" s="140">
        <v>0</v>
      </c>
      <c r="H38" s="132"/>
      <c r="I38" s="110" t="str">
        <f t="shared" si="21"/>
        <v/>
      </c>
      <c r="J38" s="124" t="str">
        <f t="shared" si="24"/>
        <v/>
      </c>
    </row>
    <row r="39" spans="1:10" ht="24.95" customHeight="1">
      <c r="A39" s="109">
        <v>11</v>
      </c>
      <c r="B39" s="114" t="s">
        <v>264</v>
      </c>
      <c r="C39" s="140"/>
      <c r="D39" s="132"/>
      <c r="E39" s="110" t="str">
        <f t="shared" si="22"/>
        <v/>
      </c>
      <c r="F39" s="124" t="str">
        <f t="shared" si="23"/>
        <v/>
      </c>
      <c r="G39" s="140">
        <v>449</v>
      </c>
      <c r="H39" s="132"/>
      <c r="I39" s="110">
        <f t="shared" si="21"/>
        <v>-449</v>
      </c>
      <c r="J39" s="124">
        <f t="shared" si="24"/>
        <v>0</v>
      </c>
    </row>
    <row r="40" spans="1:10" ht="24.95" customHeight="1">
      <c r="A40" s="109">
        <v>12</v>
      </c>
      <c r="B40" s="114" t="s">
        <v>265</v>
      </c>
      <c r="C40" s="140"/>
      <c r="D40" s="132"/>
      <c r="E40" s="110" t="str">
        <f t="shared" si="22"/>
        <v/>
      </c>
      <c r="F40" s="124" t="str">
        <f t="shared" si="23"/>
        <v/>
      </c>
      <c r="G40" s="140">
        <v>6</v>
      </c>
      <c r="H40" s="132"/>
      <c r="I40" s="110">
        <f t="shared" si="21"/>
        <v>-6</v>
      </c>
      <c r="J40" s="124">
        <f t="shared" si="24"/>
        <v>0</v>
      </c>
    </row>
    <row r="41" spans="1:10" ht="24.95" customHeight="1">
      <c r="A41" s="109">
        <v>13</v>
      </c>
      <c r="B41" s="114" t="s">
        <v>157</v>
      </c>
      <c r="C41" s="140"/>
      <c r="D41" s="132"/>
      <c r="E41" s="110" t="str">
        <f t="shared" si="22"/>
        <v/>
      </c>
      <c r="F41" s="124" t="str">
        <f t="shared" si="23"/>
        <v/>
      </c>
      <c r="G41" s="140">
        <v>0</v>
      </c>
      <c r="H41" s="132"/>
      <c r="I41" s="110" t="str">
        <f t="shared" si="21"/>
        <v/>
      </c>
      <c r="J41" s="124" t="str">
        <f t="shared" si="24"/>
        <v/>
      </c>
    </row>
    <row r="42" spans="1:10" ht="24.95" customHeight="1">
      <c r="A42" s="109">
        <v>14</v>
      </c>
      <c r="B42" s="118" t="s">
        <v>158</v>
      </c>
      <c r="C42" s="140"/>
      <c r="D42" s="132"/>
      <c r="E42" s="110" t="str">
        <f t="shared" si="22"/>
        <v/>
      </c>
      <c r="F42" s="124" t="str">
        <f t="shared" si="23"/>
        <v/>
      </c>
      <c r="G42" s="140">
        <v>0</v>
      </c>
      <c r="H42" s="132"/>
      <c r="I42" s="110" t="str">
        <f t="shared" si="21"/>
        <v/>
      </c>
      <c r="J42" s="124" t="str">
        <f t="shared" si="24"/>
        <v/>
      </c>
    </row>
    <row r="43" spans="1:10" ht="24.95" customHeight="1">
      <c r="A43" s="111">
        <v>15</v>
      </c>
      <c r="B43" s="117" t="s">
        <v>159</v>
      </c>
      <c r="C43" s="140"/>
      <c r="D43" s="132"/>
      <c r="E43" s="110" t="str">
        <f t="shared" si="22"/>
        <v/>
      </c>
      <c r="F43" s="124" t="str">
        <f t="shared" si="23"/>
        <v/>
      </c>
      <c r="G43" s="140">
        <v>5</v>
      </c>
      <c r="H43" s="132"/>
      <c r="I43" s="110">
        <f t="shared" si="21"/>
        <v>-5</v>
      </c>
      <c r="J43" s="124">
        <f t="shared" si="24"/>
        <v>0</v>
      </c>
    </row>
    <row r="44" spans="1:10" ht="24.95" customHeight="1">
      <c r="A44" s="109">
        <v>16</v>
      </c>
      <c r="B44" s="108" t="s">
        <v>160</v>
      </c>
      <c r="C44" s="140"/>
      <c r="D44" s="132"/>
      <c r="E44" s="110" t="str">
        <f t="shared" si="22"/>
        <v/>
      </c>
      <c r="F44" s="124" t="str">
        <f t="shared" si="23"/>
        <v/>
      </c>
      <c r="G44" s="140">
        <v>0</v>
      </c>
      <c r="H44" s="132"/>
      <c r="I44" s="110" t="str">
        <f t="shared" si="21"/>
        <v/>
      </c>
      <c r="J44" s="124" t="str">
        <f t="shared" si="24"/>
        <v/>
      </c>
    </row>
    <row r="45" spans="1:10" ht="24.95" customHeight="1">
      <c r="A45" s="126"/>
      <c r="B45" s="127"/>
      <c r="C45" s="97"/>
      <c r="D45" s="97"/>
      <c r="E45" s="96"/>
      <c r="F45" s="98"/>
      <c r="G45" s="97"/>
      <c r="H45" s="97"/>
      <c r="I45" s="96"/>
      <c r="J45" s="98"/>
    </row>
    <row r="46" spans="1:10">
      <c r="A46" s="168" t="s">
        <v>243</v>
      </c>
      <c r="B46" s="168"/>
      <c r="C46" s="168"/>
      <c r="D46" s="168"/>
      <c r="E46" s="168"/>
      <c r="F46" s="168"/>
      <c r="G46" s="168"/>
      <c r="H46" s="168"/>
      <c r="I46" s="168"/>
      <c r="J46" s="168"/>
    </row>
    <row r="47" spans="1:10">
      <c r="A47" s="169"/>
      <c r="B47" s="169"/>
      <c r="C47" s="169"/>
      <c r="D47" s="169"/>
      <c r="E47" s="169"/>
      <c r="F47" s="169"/>
      <c r="G47" s="169"/>
      <c r="H47" s="169"/>
      <c r="I47" s="169"/>
      <c r="J47" s="169"/>
    </row>
    <row r="48" spans="1:10" ht="50.1" customHeight="1">
      <c r="A48" s="116"/>
      <c r="B48" s="115" t="s">
        <v>144</v>
      </c>
      <c r="C48" s="165"/>
      <c r="D48" s="165"/>
      <c r="E48" s="167" t="s">
        <v>316</v>
      </c>
      <c r="F48" s="167"/>
      <c r="G48" s="115"/>
      <c r="H48" s="115"/>
      <c r="I48" s="167" t="s">
        <v>316</v>
      </c>
      <c r="J48" s="167"/>
    </row>
    <row r="49" spans="1:10" ht="22.5">
      <c r="A49" s="116"/>
      <c r="B49" s="109"/>
      <c r="C49" s="145" t="str">
        <f>"Факт " &amp; $J$2 &amp; "             2024 г"</f>
        <v>Факт Сентябрь             2024 г</v>
      </c>
      <c r="D49" s="145" t="str">
        <f>"Факт " &amp; $J$2 &amp; "                  2025 г"</f>
        <v>Факт Сентябрь                  2025 г</v>
      </c>
      <c r="E49" s="110" t="s">
        <v>139</v>
      </c>
      <c r="F49" s="109" t="s">
        <v>4</v>
      </c>
      <c r="G49" s="109" t="str">
        <f>"Факт Январь -  " &amp; $J$2 &amp; " 2024 г"</f>
        <v>Факт Январь -  Сентябрь 2024 г</v>
      </c>
      <c r="H49" s="109" t="str">
        <f>"Факт Январь -  " &amp; $J$2 &amp; " 2025 г"</f>
        <v>Факт Январь -  Сентябрь 2025 г</v>
      </c>
      <c r="I49" s="110" t="s">
        <v>139</v>
      </c>
      <c r="J49" s="109" t="s">
        <v>4</v>
      </c>
    </row>
    <row r="50" spans="1:10">
      <c r="A50" s="116" t="s">
        <v>1</v>
      </c>
      <c r="B50" s="109" t="s">
        <v>12</v>
      </c>
      <c r="C50" s="110">
        <v>1</v>
      </c>
      <c r="D50" s="110">
        <v>2</v>
      </c>
      <c r="E50" s="109">
        <v>3</v>
      </c>
      <c r="F50" s="110">
        <v>4</v>
      </c>
      <c r="G50" s="110">
        <v>5</v>
      </c>
      <c r="H50" s="109">
        <v>6</v>
      </c>
      <c r="I50" s="110">
        <v>7</v>
      </c>
      <c r="J50" s="110">
        <v>8</v>
      </c>
    </row>
    <row r="51" spans="1:10" ht="24.95" customHeight="1">
      <c r="A51" s="109">
        <v>1</v>
      </c>
      <c r="B51" s="113" t="s">
        <v>154</v>
      </c>
      <c r="C51" s="83">
        <v>7</v>
      </c>
      <c r="D51" s="129"/>
      <c r="E51" s="110">
        <f t="shared" ref="E51:E66" si="25">IF(AND(C51=0,D51=0),"",IFERROR(IF(OR(D51=0,D51=""),-C51,D51-C51),""))</f>
        <v>-7</v>
      </c>
      <c r="F51" s="124">
        <f>IFERROR(D51/C51,"")</f>
        <v>0</v>
      </c>
      <c r="G51" s="140">
        <v>7</v>
      </c>
      <c r="H51" s="140">
        <v>1</v>
      </c>
      <c r="I51" s="110">
        <f t="shared" ref="I51:I66" si="26">IF(AND(G51=0,H51=0),"",IFERROR(IF(OR(H51=0,H51=""),-G51,H51-G51),""))</f>
        <v>-6</v>
      </c>
      <c r="J51" s="124">
        <f>IFERROR(H51/G51,"")</f>
        <v>0.14285714285714285</v>
      </c>
    </row>
    <row r="52" spans="1:10" ht="24.95" customHeight="1">
      <c r="A52" s="109">
        <v>2</v>
      </c>
      <c r="B52" s="114" t="s">
        <v>155</v>
      </c>
      <c r="C52" s="140"/>
      <c r="D52" s="129"/>
      <c r="E52" s="110" t="str">
        <f t="shared" si="25"/>
        <v/>
      </c>
      <c r="F52" s="124" t="str">
        <f t="shared" ref="F52:F66" si="27">IFERROR(D52/C52,"")</f>
        <v/>
      </c>
      <c r="G52" s="140">
        <v>0</v>
      </c>
      <c r="H52" s="140">
        <v>1</v>
      </c>
      <c r="I52" s="110">
        <f t="shared" si="26"/>
        <v>1</v>
      </c>
      <c r="J52" s="124" t="str">
        <f t="shared" ref="J52:J66" si="28">IFERROR(H52/G52,"")</f>
        <v/>
      </c>
    </row>
    <row r="53" spans="1:10" ht="24.95" customHeight="1">
      <c r="A53" s="109">
        <v>3</v>
      </c>
      <c r="B53" s="125" t="s">
        <v>264</v>
      </c>
      <c r="C53" s="140">
        <v>1400</v>
      </c>
      <c r="D53" s="129"/>
      <c r="E53" s="110">
        <f t="shared" si="25"/>
        <v>-1400</v>
      </c>
      <c r="F53" s="124">
        <f t="shared" si="27"/>
        <v>0</v>
      </c>
      <c r="G53" s="140">
        <v>1400</v>
      </c>
      <c r="H53" s="140">
        <v>200</v>
      </c>
      <c r="I53" s="110">
        <f t="shared" si="26"/>
        <v>-1200</v>
      </c>
      <c r="J53" s="124">
        <f t="shared" si="28"/>
        <v>0.14285714285714285</v>
      </c>
    </row>
    <row r="54" spans="1:10" ht="24.95" customHeight="1">
      <c r="A54" s="109">
        <v>4</v>
      </c>
      <c r="B54" s="125" t="s">
        <v>265</v>
      </c>
      <c r="C54" s="140">
        <v>7</v>
      </c>
      <c r="D54" s="129"/>
      <c r="E54" s="110">
        <f t="shared" si="25"/>
        <v>-7</v>
      </c>
      <c r="F54" s="124">
        <f t="shared" si="27"/>
        <v>0</v>
      </c>
      <c r="G54" s="140">
        <v>7</v>
      </c>
      <c r="H54" s="140">
        <v>1</v>
      </c>
      <c r="I54" s="110">
        <f t="shared" si="26"/>
        <v>-6</v>
      </c>
      <c r="J54" s="124">
        <f t="shared" si="28"/>
        <v>0.14285714285714285</v>
      </c>
    </row>
    <row r="55" spans="1:10" ht="24.95" customHeight="1">
      <c r="A55" s="109">
        <v>5</v>
      </c>
      <c r="B55" s="108" t="s">
        <v>157</v>
      </c>
      <c r="C55" s="140"/>
      <c r="D55" s="129"/>
      <c r="E55" s="110" t="str">
        <f t="shared" si="25"/>
        <v/>
      </c>
      <c r="F55" s="124" t="str">
        <f t="shared" si="27"/>
        <v/>
      </c>
      <c r="G55" s="140">
        <v>0</v>
      </c>
      <c r="H55" s="140"/>
      <c r="I55" s="110" t="str">
        <f t="shared" si="26"/>
        <v/>
      </c>
      <c r="J55" s="124" t="str">
        <f t="shared" si="28"/>
        <v/>
      </c>
    </row>
    <row r="56" spans="1:10" ht="24.95" customHeight="1">
      <c r="A56" s="109">
        <v>6</v>
      </c>
      <c r="B56" s="121" t="s">
        <v>158</v>
      </c>
      <c r="C56" s="140"/>
      <c r="D56" s="129"/>
      <c r="E56" s="110" t="str">
        <f t="shared" si="25"/>
        <v/>
      </c>
      <c r="F56" s="124" t="str">
        <f t="shared" si="27"/>
        <v/>
      </c>
      <c r="G56" s="140">
        <v>0</v>
      </c>
      <c r="H56" s="140"/>
      <c r="I56" s="110" t="str">
        <f t="shared" si="26"/>
        <v/>
      </c>
      <c r="J56" s="124" t="str">
        <f t="shared" si="28"/>
        <v/>
      </c>
    </row>
    <row r="57" spans="1:10" ht="24.95" customHeight="1">
      <c r="A57" s="111">
        <v>7</v>
      </c>
      <c r="B57" s="117" t="s">
        <v>159</v>
      </c>
      <c r="C57" s="140"/>
      <c r="D57" s="129"/>
      <c r="E57" s="110" t="str">
        <f t="shared" si="25"/>
        <v/>
      </c>
      <c r="F57" s="124" t="str">
        <f t="shared" si="27"/>
        <v/>
      </c>
      <c r="G57" s="140">
        <v>0</v>
      </c>
      <c r="H57" s="140"/>
      <c r="I57" s="110" t="str">
        <f t="shared" si="26"/>
        <v/>
      </c>
      <c r="J57" s="124" t="str">
        <f t="shared" si="28"/>
        <v/>
      </c>
    </row>
    <row r="58" spans="1:10" ht="24.95" customHeight="1">
      <c r="A58" s="111">
        <v>8</v>
      </c>
      <c r="B58" s="117" t="s">
        <v>160</v>
      </c>
      <c r="C58" s="140"/>
      <c r="D58" s="129"/>
      <c r="E58" s="110" t="str">
        <f t="shared" si="25"/>
        <v/>
      </c>
      <c r="F58" s="124" t="str">
        <f t="shared" si="27"/>
        <v/>
      </c>
      <c r="G58" s="140">
        <v>0</v>
      </c>
      <c r="H58" s="140"/>
      <c r="I58" s="110" t="str">
        <f t="shared" si="26"/>
        <v/>
      </c>
      <c r="J58" s="124" t="str">
        <f t="shared" si="28"/>
        <v/>
      </c>
    </row>
    <row r="59" spans="1:10" ht="24.95" customHeight="1">
      <c r="A59" s="109">
        <v>9</v>
      </c>
      <c r="B59" s="119" t="s">
        <v>249</v>
      </c>
      <c r="C59" s="140"/>
      <c r="D59" s="129"/>
      <c r="E59" s="110" t="str">
        <f t="shared" si="25"/>
        <v/>
      </c>
      <c r="F59" s="124" t="str">
        <f t="shared" si="27"/>
        <v/>
      </c>
      <c r="G59" s="140">
        <v>0</v>
      </c>
      <c r="H59" s="140">
        <v>16</v>
      </c>
      <c r="I59" s="110">
        <f t="shared" si="26"/>
        <v>16</v>
      </c>
      <c r="J59" s="124" t="str">
        <f t="shared" si="28"/>
        <v/>
      </c>
    </row>
    <row r="60" spans="1:10" ht="24.95" customHeight="1">
      <c r="A60" s="109">
        <v>10</v>
      </c>
      <c r="B60" s="114" t="s">
        <v>155</v>
      </c>
      <c r="C60" s="140"/>
      <c r="D60" s="129"/>
      <c r="E60" s="110"/>
      <c r="F60" s="124" t="str">
        <f t="shared" si="27"/>
        <v/>
      </c>
      <c r="G60" s="140">
        <v>0</v>
      </c>
      <c r="H60" s="140">
        <v>16</v>
      </c>
      <c r="I60" s="110">
        <f t="shared" si="26"/>
        <v>16</v>
      </c>
      <c r="J60" s="124" t="str">
        <f t="shared" si="28"/>
        <v/>
      </c>
    </row>
    <row r="61" spans="1:10" ht="24.95" customHeight="1">
      <c r="A61" s="109">
        <v>11</v>
      </c>
      <c r="B61" s="114" t="s">
        <v>264</v>
      </c>
      <c r="C61" s="140">
        <v>11492</v>
      </c>
      <c r="D61" s="129"/>
      <c r="E61" s="110"/>
      <c r="F61" s="124">
        <f t="shared" si="27"/>
        <v>0</v>
      </c>
      <c r="G61" s="140">
        <v>11492</v>
      </c>
      <c r="H61" s="140">
        <v>537.5</v>
      </c>
      <c r="I61" s="110">
        <f t="shared" si="26"/>
        <v>-10954.5</v>
      </c>
      <c r="J61" s="124">
        <f t="shared" si="28"/>
        <v>4.677166724678037E-2</v>
      </c>
    </row>
    <row r="62" spans="1:10" ht="24.95" customHeight="1">
      <c r="A62" s="109">
        <v>12</v>
      </c>
      <c r="B62" s="114" t="s">
        <v>265</v>
      </c>
      <c r="C62" s="140">
        <v>236</v>
      </c>
      <c r="D62" s="129"/>
      <c r="E62" s="110"/>
      <c r="F62" s="124">
        <f t="shared" si="27"/>
        <v>0</v>
      </c>
      <c r="G62" s="140">
        <v>236</v>
      </c>
      <c r="H62" s="140">
        <v>17</v>
      </c>
      <c r="I62" s="110">
        <f t="shared" si="26"/>
        <v>-219</v>
      </c>
      <c r="J62" s="124">
        <f t="shared" si="28"/>
        <v>7.2033898305084748E-2</v>
      </c>
    </row>
    <row r="63" spans="1:10" ht="24.95" customHeight="1">
      <c r="A63" s="109">
        <v>13</v>
      </c>
      <c r="B63" s="114" t="s">
        <v>157</v>
      </c>
      <c r="C63" s="140"/>
      <c r="D63" s="131"/>
      <c r="E63" s="110"/>
      <c r="F63" s="124" t="str">
        <f t="shared" si="27"/>
        <v/>
      </c>
      <c r="G63" s="140">
        <v>0</v>
      </c>
      <c r="H63" s="140"/>
      <c r="I63" s="110" t="str">
        <f t="shared" si="26"/>
        <v/>
      </c>
      <c r="J63" s="124" t="str">
        <f t="shared" si="28"/>
        <v/>
      </c>
    </row>
    <row r="64" spans="1:10" ht="24.95" customHeight="1">
      <c r="A64" s="109">
        <v>14</v>
      </c>
      <c r="B64" s="118" t="s">
        <v>158</v>
      </c>
      <c r="C64" s="140"/>
      <c r="D64" s="131"/>
      <c r="E64" s="110" t="str">
        <f t="shared" si="25"/>
        <v/>
      </c>
      <c r="F64" s="124" t="str">
        <f t="shared" si="27"/>
        <v/>
      </c>
      <c r="G64" s="140">
        <v>0</v>
      </c>
      <c r="H64" s="140"/>
      <c r="I64" s="110" t="str">
        <f t="shared" si="26"/>
        <v/>
      </c>
      <c r="J64" s="124" t="str">
        <f t="shared" si="28"/>
        <v/>
      </c>
    </row>
    <row r="65" spans="1:10" ht="24.95" customHeight="1">
      <c r="A65" s="111">
        <v>15</v>
      </c>
      <c r="B65" s="117" t="s">
        <v>159</v>
      </c>
      <c r="C65" s="140"/>
      <c r="D65" s="131"/>
      <c r="E65" s="110" t="str">
        <f t="shared" si="25"/>
        <v/>
      </c>
      <c r="F65" s="124" t="str">
        <f t="shared" si="27"/>
        <v/>
      </c>
      <c r="G65" s="140">
        <v>0</v>
      </c>
      <c r="H65" s="140"/>
      <c r="I65" s="110" t="str">
        <f t="shared" si="26"/>
        <v/>
      </c>
      <c r="J65" s="124" t="str">
        <f t="shared" si="28"/>
        <v/>
      </c>
    </row>
    <row r="66" spans="1:10" ht="24.95" customHeight="1">
      <c r="A66" s="109">
        <v>16</v>
      </c>
      <c r="B66" s="108" t="s">
        <v>160</v>
      </c>
      <c r="C66" s="140"/>
      <c r="D66" s="131"/>
      <c r="E66" s="110" t="str">
        <f t="shared" si="25"/>
        <v/>
      </c>
      <c r="F66" s="124" t="str">
        <f t="shared" si="27"/>
        <v/>
      </c>
      <c r="G66" s="140">
        <v>0</v>
      </c>
      <c r="H66" s="140"/>
      <c r="I66" s="110" t="str">
        <f t="shared" si="26"/>
        <v/>
      </c>
      <c r="J66" s="124" t="str">
        <f t="shared" si="28"/>
        <v/>
      </c>
    </row>
    <row r="67" spans="1:10" ht="24.95" customHeight="1">
      <c r="A67" s="126"/>
      <c r="B67" s="127"/>
      <c r="C67" s="97"/>
      <c r="D67" s="97"/>
      <c r="E67" s="96"/>
      <c r="F67" s="98"/>
      <c r="G67" s="97"/>
      <c r="H67" s="97"/>
      <c r="I67" s="96"/>
      <c r="J67" s="98"/>
    </row>
    <row r="68" spans="1:10">
      <c r="A68" s="168" t="s">
        <v>244</v>
      </c>
      <c r="B68" s="168"/>
      <c r="C68" s="168"/>
      <c r="D68" s="168"/>
      <c r="E68" s="168"/>
      <c r="F68" s="168"/>
      <c r="G68" s="168"/>
      <c r="H68" s="168"/>
      <c r="I68" s="168"/>
      <c r="J68" s="168"/>
    </row>
    <row r="69" spans="1:10">
      <c r="A69" s="169"/>
      <c r="B69" s="169"/>
      <c r="C69" s="169"/>
      <c r="D69" s="169"/>
      <c r="E69" s="169"/>
      <c r="F69" s="169"/>
      <c r="G69" s="169"/>
      <c r="H69" s="169"/>
      <c r="I69" s="169"/>
      <c r="J69" s="169"/>
    </row>
    <row r="70" spans="1:10" ht="50.1" customHeight="1">
      <c r="A70" s="116"/>
      <c r="B70" s="115" t="s">
        <v>144</v>
      </c>
      <c r="C70" s="165"/>
      <c r="D70" s="166"/>
      <c r="E70" s="167" t="s">
        <v>316</v>
      </c>
      <c r="F70" s="167"/>
      <c r="G70" s="115"/>
      <c r="H70" s="115"/>
      <c r="I70" s="167" t="s">
        <v>316</v>
      </c>
      <c r="J70" s="167"/>
    </row>
    <row r="71" spans="1:10" ht="22.5">
      <c r="A71" s="116"/>
      <c r="B71" s="109"/>
      <c r="C71" s="145" t="str">
        <f>"Факт " &amp; $J$2 &amp; "             2024 г"</f>
        <v>Факт Сентябрь             2024 г</v>
      </c>
      <c r="D71" s="145" t="str">
        <f>"Факт " &amp; $J$2 &amp; "                  2025 г"</f>
        <v>Факт Сентябрь                  2025 г</v>
      </c>
      <c r="E71" s="110" t="s">
        <v>139</v>
      </c>
      <c r="F71" s="109" t="s">
        <v>4</v>
      </c>
      <c r="G71" s="109" t="str">
        <f>"Факт Январь -  " &amp; $J$2 &amp; " 2024 г"</f>
        <v>Факт Январь -  Сентябрь 2024 г</v>
      </c>
      <c r="H71" s="109" t="str">
        <f>"Факт Январь -  " &amp; $J$2 &amp; " 2025 г"</f>
        <v>Факт Январь -  Сентябрь 2025 г</v>
      </c>
      <c r="I71" s="110" t="s">
        <v>139</v>
      </c>
      <c r="J71" s="109" t="s">
        <v>4</v>
      </c>
    </row>
    <row r="72" spans="1:10">
      <c r="A72" s="116" t="s">
        <v>1</v>
      </c>
      <c r="B72" s="109" t="s">
        <v>12</v>
      </c>
      <c r="C72" s="109">
        <v>1</v>
      </c>
      <c r="D72" s="110">
        <v>2</v>
      </c>
      <c r="E72" s="110">
        <v>3</v>
      </c>
      <c r="F72" s="109">
        <v>4</v>
      </c>
      <c r="G72" s="110">
        <v>5</v>
      </c>
      <c r="H72" s="110">
        <v>6</v>
      </c>
      <c r="I72" s="109">
        <v>7</v>
      </c>
      <c r="J72" s="110">
        <v>8</v>
      </c>
    </row>
    <row r="73" spans="1:10" ht="24.95" customHeight="1">
      <c r="A73" s="109">
        <v>1</v>
      </c>
      <c r="B73" s="113" t="s">
        <v>154</v>
      </c>
      <c r="C73" s="83"/>
      <c r="D73" s="133"/>
      <c r="E73" s="110" t="str">
        <f t="shared" ref="E73:E88" si="29">IF(AND(C73=0,D73=0),"",IFERROR(IF(OR(D73=0,D73=""),-C73,D73-C73),""))</f>
        <v/>
      </c>
      <c r="F73" s="124" t="str">
        <f t="shared" ref="F73:F88" si="30">IFERROR(D73/C73,"")</f>
        <v/>
      </c>
      <c r="G73" s="140"/>
      <c r="H73" s="140"/>
      <c r="I73" s="110" t="str">
        <f t="shared" ref="I73:I88" si="31">IF(AND(G73=0,H73=0),"",IFERROR(IF(OR(H73=0,H73=""),-G73,H73-G73),""))</f>
        <v/>
      </c>
      <c r="J73" s="124" t="str">
        <f>IFERROR(H73/G73,"")</f>
        <v/>
      </c>
    </row>
    <row r="74" spans="1:10" ht="24.95" customHeight="1">
      <c r="A74" s="109">
        <v>2</v>
      </c>
      <c r="B74" s="114" t="s">
        <v>155</v>
      </c>
      <c r="C74" s="140"/>
      <c r="D74" s="129"/>
      <c r="E74" s="110" t="str">
        <f t="shared" si="29"/>
        <v/>
      </c>
      <c r="F74" s="124" t="str">
        <f t="shared" si="30"/>
        <v/>
      </c>
      <c r="G74" s="140"/>
      <c r="H74" s="140"/>
      <c r="I74" s="110" t="str">
        <f t="shared" si="31"/>
        <v/>
      </c>
      <c r="J74" s="124" t="str">
        <f t="shared" ref="J74:J88" si="32">IFERROR(H74/G74,"")</f>
        <v/>
      </c>
    </row>
    <row r="75" spans="1:10" ht="24.95" customHeight="1">
      <c r="A75" s="109">
        <v>3</v>
      </c>
      <c r="B75" s="125" t="s">
        <v>264</v>
      </c>
      <c r="C75" s="140"/>
      <c r="D75" s="129"/>
      <c r="E75" s="110" t="str">
        <f t="shared" si="29"/>
        <v/>
      </c>
      <c r="F75" s="124" t="str">
        <f t="shared" si="30"/>
        <v/>
      </c>
      <c r="G75" s="140"/>
      <c r="H75" s="140"/>
      <c r="I75" s="110" t="str">
        <f t="shared" si="31"/>
        <v/>
      </c>
      <c r="J75" s="124" t="str">
        <f t="shared" si="32"/>
        <v/>
      </c>
    </row>
    <row r="76" spans="1:10" ht="24.95" customHeight="1">
      <c r="A76" s="109">
        <v>4</v>
      </c>
      <c r="B76" s="125" t="s">
        <v>265</v>
      </c>
      <c r="C76" s="140"/>
      <c r="D76" s="129"/>
      <c r="E76" s="110" t="str">
        <f t="shared" si="29"/>
        <v/>
      </c>
      <c r="F76" s="124" t="str">
        <f t="shared" si="30"/>
        <v/>
      </c>
      <c r="G76" s="140"/>
      <c r="H76" s="140"/>
      <c r="I76" s="110" t="str">
        <f t="shared" si="31"/>
        <v/>
      </c>
      <c r="J76" s="124" t="str">
        <f t="shared" si="32"/>
        <v/>
      </c>
    </row>
    <row r="77" spans="1:10" ht="24.95" customHeight="1">
      <c r="A77" s="109">
        <v>5</v>
      </c>
      <c r="B77" s="108" t="s">
        <v>157</v>
      </c>
      <c r="C77" s="140"/>
      <c r="D77" s="129"/>
      <c r="E77" s="110" t="str">
        <f t="shared" si="29"/>
        <v/>
      </c>
      <c r="F77" s="124" t="str">
        <f t="shared" si="30"/>
        <v/>
      </c>
      <c r="G77" s="140"/>
      <c r="H77" s="140"/>
      <c r="I77" s="110" t="str">
        <f t="shared" si="31"/>
        <v/>
      </c>
      <c r="J77" s="124" t="str">
        <f t="shared" si="32"/>
        <v/>
      </c>
    </row>
    <row r="78" spans="1:10" ht="24.95" customHeight="1">
      <c r="A78" s="109">
        <v>6</v>
      </c>
      <c r="B78" s="121" t="s">
        <v>158</v>
      </c>
      <c r="C78" s="140"/>
      <c r="D78" s="129"/>
      <c r="E78" s="110" t="str">
        <f t="shared" si="29"/>
        <v/>
      </c>
      <c r="F78" s="124" t="str">
        <f t="shared" si="30"/>
        <v/>
      </c>
      <c r="G78" s="140"/>
      <c r="H78" s="140"/>
      <c r="I78" s="110" t="str">
        <f t="shared" si="31"/>
        <v/>
      </c>
      <c r="J78" s="124" t="str">
        <f t="shared" si="32"/>
        <v/>
      </c>
    </row>
    <row r="79" spans="1:10" ht="24.95" customHeight="1">
      <c r="A79" s="111">
        <v>7</v>
      </c>
      <c r="B79" s="117" t="s">
        <v>159</v>
      </c>
      <c r="C79" s="140"/>
      <c r="D79" s="129"/>
      <c r="E79" s="110" t="str">
        <f t="shared" si="29"/>
        <v/>
      </c>
      <c r="F79" s="124" t="str">
        <f t="shared" si="30"/>
        <v/>
      </c>
      <c r="G79" s="140"/>
      <c r="H79" s="140"/>
      <c r="I79" s="110" t="str">
        <f t="shared" si="31"/>
        <v/>
      </c>
      <c r="J79" s="124" t="str">
        <f t="shared" si="32"/>
        <v/>
      </c>
    </row>
    <row r="80" spans="1:10" ht="24.95" customHeight="1">
      <c r="A80" s="111">
        <v>8</v>
      </c>
      <c r="B80" s="117" t="s">
        <v>160</v>
      </c>
      <c r="C80" s="140"/>
      <c r="D80" s="129"/>
      <c r="E80" s="110" t="str">
        <f t="shared" si="29"/>
        <v/>
      </c>
      <c r="F80" s="124" t="str">
        <f t="shared" si="30"/>
        <v/>
      </c>
      <c r="G80" s="140"/>
      <c r="H80" s="140"/>
      <c r="I80" s="110" t="str">
        <f t="shared" si="31"/>
        <v/>
      </c>
      <c r="J80" s="124" t="str">
        <f t="shared" si="32"/>
        <v/>
      </c>
    </row>
    <row r="81" spans="1:10" ht="24.95" customHeight="1">
      <c r="A81" s="109">
        <v>9</v>
      </c>
      <c r="B81" s="119" t="s">
        <v>249</v>
      </c>
      <c r="C81" s="140"/>
      <c r="D81" s="129"/>
      <c r="E81" s="110" t="str">
        <f t="shared" si="29"/>
        <v/>
      </c>
      <c r="F81" s="124" t="str">
        <f t="shared" si="30"/>
        <v/>
      </c>
      <c r="G81" s="140"/>
      <c r="H81" s="140"/>
      <c r="I81" s="110" t="str">
        <f t="shared" si="31"/>
        <v/>
      </c>
      <c r="J81" s="124" t="str">
        <f t="shared" si="32"/>
        <v/>
      </c>
    </row>
    <row r="82" spans="1:10" ht="24.95" customHeight="1">
      <c r="A82" s="109">
        <v>10</v>
      </c>
      <c r="B82" s="114" t="s">
        <v>155</v>
      </c>
      <c r="C82" s="140"/>
      <c r="D82" s="130"/>
      <c r="E82" s="110" t="str">
        <f t="shared" si="29"/>
        <v/>
      </c>
      <c r="F82" s="124" t="str">
        <f t="shared" si="30"/>
        <v/>
      </c>
      <c r="G82" s="140"/>
      <c r="H82" s="140"/>
      <c r="I82" s="110" t="str">
        <f t="shared" si="31"/>
        <v/>
      </c>
      <c r="J82" s="124" t="str">
        <f t="shared" si="32"/>
        <v/>
      </c>
    </row>
    <row r="83" spans="1:10" ht="24.95" customHeight="1">
      <c r="A83" s="109">
        <v>11</v>
      </c>
      <c r="B83" s="114" t="s">
        <v>264</v>
      </c>
      <c r="C83" s="140"/>
      <c r="D83" s="129"/>
      <c r="E83" s="110" t="str">
        <f t="shared" si="29"/>
        <v/>
      </c>
      <c r="F83" s="124" t="str">
        <f t="shared" si="30"/>
        <v/>
      </c>
      <c r="G83" s="140"/>
      <c r="H83" s="140"/>
      <c r="I83" s="110" t="str">
        <f t="shared" si="31"/>
        <v/>
      </c>
      <c r="J83" s="124" t="str">
        <f t="shared" si="32"/>
        <v/>
      </c>
    </row>
    <row r="84" spans="1:10" ht="24.95" customHeight="1">
      <c r="A84" s="109">
        <v>12</v>
      </c>
      <c r="B84" s="114" t="s">
        <v>265</v>
      </c>
      <c r="C84" s="140"/>
      <c r="D84" s="132"/>
      <c r="E84" s="110" t="str">
        <f t="shared" si="29"/>
        <v/>
      </c>
      <c r="F84" s="124" t="str">
        <f t="shared" si="30"/>
        <v/>
      </c>
      <c r="G84" s="140"/>
      <c r="H84" s="140"/>
      <c r="I84" s="110" t="str">
        <f t="shared" si="31"/>
        <v/>
      </c>
      <c r="J84" s="124" t="str">
        <f t="shared" si="32"/>
        <v/>
      </c>
    </row>
    <row r="85" spans="1:10" ht="24.95" customHeight="1">
      <c r="A85" s="109">
        <v>13</v>
      </c>
      <c r="B85" s="114" t="s">
        <v>157</v>
      </c>
      <c r="C85" s="140"/>
      <c r="D85" s="132"/>
      <c r="E85" s="110" t="str">
        <f t="shared" si="29"/>
        <v/>
      </c>
      <c r="F85" s="124" t="str">
        <f t="shared" si="30"/>
        <v/>
      </c>
      <c r="G85" s="140"/>
      <c r="H85" s="140"/>
      <c r="I85" s="110" t="str">
        <f t="shared" si="31"/>
        <v/>
      </c>
      <c r="J85" s="124" t="str">
        <f t="shared" si="32"/>
        <v/>
      </c>
    </row>
    <row r="86" spans="1:10" ht="24.95" customHeight="1">
      <c r="A86" s="109">
        <v>14</v>
      </c>
      <c r="B86" s="118" t="s">
        <v>158</v>
      </c>
      <c r="C86" s="140"/>
      <c r="D86" s="132"/>
      <c r="E86" s="110" t="str">
        <f t="shared" si="29"/>
        <v/>
      </c>
      <c r="F86" s="124" t="str">
        <f t="shared" si="30"/>
        <v/>
      </c>
      <c r="G86" s="140"/>
      <c r="H86" s="140"/>
      <c r="I86" s="110" t="str">
        <f t="shared" si="31"/>
        <v/>
      </c>
      <c r="J86" s="124" t="str">
        <f t="shared" si="32"/>
        <v/>
      </c>
    </row>
    <row r="87" spans="1:10" ht="24.95" customHeight="1">
      <c r="A87" s="111">
        <v>15</v>
      </c>
      <c r="B87" s="117" t="s">
        <v>159</v>
      </c>
      <c r="C87" s="140"/>
      <c r="D87" s="132"/>
      <c r="E87" s="110" t="str">
        <f t="shared" si="29"/>
        <v/>
      </c>
      <c r="F87" s="124" t="str">
        <f t="shared" si="30"/>
        <v/>
      </c>
      <c r="G87" s="140"/>
      <c r="H87" s="140"/>
      <c r="I87" s="110" t="str">
        <f t="shared" si="31"/>
        <v/>
      </c>
      <c r="J87" s="124" t="str">
        <f t="shared" si="32"/>
        <v/>
      </c>
    </row>
    <row r="88" spans="1:10" ht="24.95" customHeight="1">
      <c r="A88" s="109">
        <v>16</v>
      </c>
      <c r="B88" s="108" t="s">
        <v>160</v>
      </c>
      <c r="C88" s="140"/>
      <c r="D88" s="132"/>
      <c r="E88" s="110" t="str">
        <f t="shared" si="29"/>
        <v/>
      </c>
      <c r="F88" s="124" t="str">
        <f t="shared" si="30"/>
        <v/>
      </c>
      <c r="G88" s="140"/>
      <c r="H88" s="140"/>
      <c r="I88" s="110" t="str">
        <f t="shared" si="31"/>
        <v/>
      </c>
      <c r="J88" s="124" t="str">
        <f t="shared" si="32"/>
        <v/>
      </c>
    </row>
    <row r="89" spans="1:10" ht="24.95" customHeight="1">
      <c r="A89" s="126"/>
      <c r="B89" s="127"/>
      <c r="C89" s="97"/>
      <c r="D89" s="97"/>
      <c r="E89" s="96"/>
      <c r="F89" s="98"/>
      <c r="G89" s="97"/>
      <c r="H89" s="97"/>
      <c r="I89" s="96"/>
      <c r="J89" s="98"/>
    </row>
    <row r="90" spans="1:10">
      <c r="A90" s="168" t="s">
        <v>245</v>
      </c>
      <c r="B90" s="168"/>
      <c r="C90" s="168"/>
      <c r="D90" s="168"/>
      <c r="E90" s="168"/>
      <c r="F90" s="168"/>
      <c r="G90" s="168"/>
      <c r="H90" s="168"/>
      <c r="I90" s="168"/>
      <c r="J90" s="168"/>
    </row>
    <row r="91" spans="1:10">
      <c r="A91" s="169"/>
      <c r="B91" s="169"/>
      <c r="C91" s="169"/>
      <c r="D91" s="169"/>
      <c r="E91" s="169"/>
      <c r="F91" s="169"/>
      <c r="G91" s="169"/>
      <c r="H91" s="169"/>
      <c r="I91" s="169"/>
      <c r="J91" s="169"/>
    </row>
    <row r="92" spans="1:10" ht="50.1" customHeight="1">
      <c r="A92" s="116"/>
      <c r="B92" s="115" t="s">
        <v>144</v>
      </c>
      <c r="C92" s="165"/>
      <c r="D92" s="165"/>
      <c r="E92" s="167" t="s">
        <v>316</v>
      </c>
      <c r="F92" s="167"/>
      <c r="G92" s="115"/>
      <c r="H92" s="115"/>
      <c r="I92" s="167" t="s">
        <v>316</v>
      </c>
      <c r="J92" s="167"/>
    </row>
    <row r="93" spans="1:10" ht="22.5">
      <c r="A93" s="116"/>
      <c r="B93" s="109"/>
      <c r="C93" s="145" t="str">
        <f>"Факт " &amp; $J$2 &amp; "             2024 г"</f>
        <v>Факт Сентябрь             2024 г</v>
      </c>
      <c r="D93" s="145" t="str">
        <f>"Факт " &amp; $J$2 &amp; "                  2025 г"</f>
        <v>Факт Сентябрь                  2025 г</v>
      </c>
      <c r="E93" s="110" t="s">
        <v>139</v>
      </c>
      <c r="F93" s="109" t="s">
        <v>4</v>
      </c>
      <c r="G93" s="109" t="str">
        <f>"Факт Январь -  " &amp; $J$2 &amp; " 2024 г"</f>
        <v>Факт Январь -  Сентябрь 2024 г</v>
      </c>
      <c r="H93" s="109" t="str">
        <f>"Факт Январь -  " &amp; $J$2 &amp; " 2025 г"</f>
        <v>Факт Январь -  Сентябрь 2025 г</v>
      </c>
      <c r="I93" s="110" t="s">
        <v>139</v>
      </c>
      <c r="J93" s="109" t="s">
        <v>4</v>
      </c>
    </row>
    <row r="94" spans="1:10">
      <c r="A94" s="116" t="s">
        <v>1</v>
      </c>
      <c r="B94" s="109" t="s">
        <v>12</v>
      </c>
      <c r="C94" s="110">
        <v>1</v>
      </c>
      <c r="D94" s="109">
        <v>2</v>
      </c>
      <c r="E94" s="110">
        <v>3</v>
      </c>
      <c r="F94" s="110">
        <v>4</v>
      </c>
      <c r="G94" s="109">
        <v>5</v>
      </c>
      <c r="H94" s="110">
        <v>6</v>
      </c>
      <c r="I94" s="110">
        <v>7</v>
      </c>
      <c r="J94" s="109">
        <v>8</v>
      </c>
    </row>
    <row r="95" spans="1:10" ht="24.95" customHeight="1">
      <c r="A95" s="109">
        <v>1</v>
      </c>
      <c r="B95" s="113" t="s">
        <v>154</v>
      </c>
      <c r="C95" s="83"/>
      <c r="D95" s="129"/>
      <c r="E95" s="110" t="str">
        <f t="shared" ref="E95:E110" si="33">IF(AND(C95=0,D95=0),"",IFERROR(IF(OR(D95=0,D95=""),-C95,D95-C95),""))</f>
        <v/>
      </c>
      <c r="F95" s="124" t="str">
        <f t="shared" ref="F95:F110" si="34">IFERROR(D95/C95,"")</f>
        <v/>
      </c>
      <c r="G95" s="140">
        <v>2</v>
      </c>
      <c r="H95" s="132"/>
      <c r="I95" s="110">
        <f t="shared" ref="I95:I110" si="35">IF(AND(G95=0,H95=0),"",IFERROR(IF(OR(H95=0,H95=""),-G95,H95-G95),""))</f>
        <v>-2</v>
      </c>
      <c r="J95" s="124">
        <f>IFERROR(H95/G95,"")</f>
        <v>0</v>
      </c>
    </row>
    <row r="96" spans="1:10" ht="24.95" customHeight="1">
      <c r="A96" s="109">
        <v>2</v>
      </c>
      <c r="B96" s="114" t="s">
        <v>155</v>
      </c>
      <c r="C96" s="140"/>
      <c r="D96" s="129"/>
      <c r="E96" s="110" t="str">
        <f t="shared" si="33"/>
        <v/>
      </c>
      <c r="F96" s="124" t="str">
        <f t="shared" si="34"/>
        <v/>
      </c>
      <c r="G96" s="140">
        <v>2</v>
      </c>
      <c r="H96" s="132"/>
      <c r="I96" s="110">
        <f t="shared" si="35"/>
        <v>-2</v>
      </c>
      <c r="J96" s="124">
        <f t="shared" ref="J96:J110" si="36">IFERROR(H96/G96,"")</f>
        <v>0</v>
      </c>
    </row>
    <row r="97" spans="1:10" ht="24.95" customHeight="1">
      <c r="A97" s="109">
        <v>3</v>
      </c>
      <c r="B97" s="125" t="s">
        <v>264</v>
      </c>
      <c r="C97" s="140"/>
      <c r="D97" s="129"/>
      <c r="E97" s="110" t="str">
        <f t="shared" si="33"/>
        <v/>
      </c>
      <c r="F97" s="124" t="str">
        <f t="shared" si="34"/>
        <v/>
      </c>
      <c r="G97" s="140">
        <v>13</v>
      </c>
      <c r="H97" s="132"/>
      <c r="I97" s="110">
        <f t="shared" si="35"/>
        <v>-13</v>
      </c>
      <c r="J97" s="124">
        <f t="shared" si="36"/>
        <v>0</v>
      </c>
    </row>
    <row r="98" spans="1:10" ht="24.95" customHeight="1">
      <c r="A98" s="109">
        <v>4</v>
      </c>
      <c r="B98" s="125" t="s">
        <v>265</v>
      </c>
      <c r="C98" s="140"/>
      <c r="D98" s="129"/>
      <c r="E98" s="110" t="str">
        <f t="shared" si="33"/>
        <v/>
      </c>
      <c r="F98" s="124" t="str">
        <f t="shared" si="34"/>
        <v/>
      </c>
      <c r="G98" s="140">
        <v>2</v>
      </c>
      <c r="H98" s="132"/>
      <c r="I98" s="110">
        <f t="shared" si="35"/>
        <v>-2</v>
      </c>
      <c r="J98" s="124">
        <f t="shared" si="36"/>
        <v>0</v>
      </c>
    </row>
    <row r="99" spans="1:10" ht="24.95" customHeight="1">
      <c r="A99" s="109">
        <v>5</v>
      </c>
      <c r="B99" s="108" t="s">
        <v>157</v>
      </c>
      <c r="C99" s="140"/>
      <c r="D99" s="129"/>
      <c r="E99" s="110" t="str">
        <f t="shared" si="33"/>
        <v/>
      </c>
      <c r="F99" s="124" t="str">
        <f t="shared" si="34"/>
        <v/>
      </c>
      <c r="G99" s="140">
        <v>0</v>
      </c>
      <c r="H99" s="132"/>
      <c r="I99" s="110" t="str">
        <f t="shared" si="35"/>
        <v/>
      </c>
      <c r="J99" s="124" t="str">
        <f t="shared" si="36"/>
        <v/>
      </c>
    </row>
    <row r="100" spans="1:10" ht="24.95" customHeight="1">
      <c r="A100" s="109">
        <v>6</v>
      </c>
      <c r="B100" s="121" t="s">
        <v>158</v>
      </c>
      <c r="C100" s="140"/>
      <c r="D100" s="129"/>
      <c r="E100" s="110" t="str">
        <f t="shared" si="33"/>
        <v/>
      </c>
      <c r="F100" s="124" t="str">
        <f t="shared" si="34"/>
        <v/>
      </c>
      <c r="G100" s="140">
        <v>0</v>
      </c>
      <c r="H100" s="132"/>
      <c r="I100" s="110" t="str">
        <f t="shared" si="35"/>
        <v/>
      </c>
      <c r="J100" s="124" t="str">
        <f t="shared" si="36"/>
        <v/>
      </c>
    </row>
    <row r="101" spans="1:10" ht="24.95" customHeight="1">
      <c r="A101" s="111">
        <v>7</v>
      </c>
      <c r="B101" s="117" t="s">
        <v>159</v>
      </c>
      <c r="C101" s="140"/>
      <c r="D101" s="129"/>
      <c r="E101" s="110" t="str">
        <f t="shared" si="33"/>
        <v/>
      </c>
      <c r="F101" s="124" t="str">
        <f t="shared" si="34"/>
        <v/>
      </c>
      <c r="G101" s="140">
        <v>0</v>
      </c>
      <c r="H101" s="132"/>
      <c r="I101" s="110" t="str">
        <f t="shared" si="35"/>
        <v/>
      </c>
      <c r="J101" s="124" t="str">
        <f t="shared" si="36"/>
        <v/>
      </c>
    </row>
    <row r="102" spans="1:10" ht="24.95" customHeight="1">
      <c r="A102" s="111">
        <v>8</v>
      </c>
      <c r="B102" s="117" t="s">
        <v>160</v>
      </c>
      <c r="C102" s="140"/>
      <c r="D102" s="129"/>
      <c r="E102" s="110" t="str">
        <f t="shared" si="33"/>
        <v/>
      </c>
      <c r="F102" s="124" t="str">
        <f t="shared" si="34"/>
        <v/>
      </c>
      <c r="G102" s="140">
        <v>0</v>
      </c>
      <c r="H102" s="132"/>
      <c r="I102" s="110" t="str">
        <f t="shared" si="35"/>
        <v/>
      </c>
      <c r="J102" s="124" t="str">
        <f t="shared" si="36"/>
        <v/>
      </c>
    </row>
    <row r="103" spans="1:10" ht="24.95" customHeight="1">
      <c r="A103" s="109">
        <v>9</v>
      </c>
      <c r="B103" s="119" t="s">
        <v>249</v>
      </c>
      <c r="C103" s="140">
        <v>5</v>
      </c>
      <c r="D103" s="129"/>
      <c r="E103" s="110">
        <f t="shared" si="33"/>
        <v>-5</v>
      </c>
      <c r="F103" s="124">
        <f t="shared" si="34"/>
        <v>0</v>
      </c>
      <c r="G103" s="140">
        <v>5</v>
      </c>
      <c r="H103" s="132"/>
      <c r="I103" s="110">
        <f t="shared" si="35"/>
        <v>-5</v>
      </c>
      <c r="J103" s="124">
        <f t="shared" si="36"/>
        <v>0</v>
      </c>
    </row>
    <row r="104" spans="1:10" ht="24.95" customHeight="1">
      <c r="A104" s="109">
        <v>10</v>
      </c>
      <c r="B104" s="114" t="s">
        <v>155</v>
      </c>
      <c r="C104" s="140">
        <v>4</v>
      </c>
      <c r="D104" s="130"/>
      <c r="E104" s="110">
        <f t="shared" si="33"/>
        <v>-4</v>
      </c>
      <c r="F104" s="124">
        <f t="shared" si="34"/>
        <v>0</v>
      </c>
      <c r="G104" s="140">
        <v>10</v>
      </c>
      <c r="H104" s="132">
        <v>1</v>
      </c>
      <c r="I104" s="110">
        <f t="shared" si="35"/>
        <v>-9</v>
      </c>
      <c r="J104" s="124">
        <f t="shared" si="36"/>
        <v>0.1</v>
      </c>
    </row>
    <row r="105" spans="1:10" ht="24.95" customHeight="1">
      <c r="A105" s="109">
        <v>11</v>
      </c>
      <c r="B105" s="114" t="s">
        <v>264</v>
      </c>
      <c r="C105" s="140">
        <v>1000</v>
      </c>
      <c r="D105" s="129">
        <v>200000</v>
      </c>
      <c r="E105" s="110">
        <f t="shared" si="33"/>
        <v>199000</v>
      </c>
      <c r="F105" s="124">
        <f t="shared" si="34"/>
        <v>200</v>
      </c>
      <c r="G105" s="140">
        <v>1060</v>
      </c>
      <c r="H105" s="132"/>
      <c r="I105" s="110">
        <f t="shared" si="35"/>
        <v>-1060</v>
      </c>
      <c r="J105" s="124">
        <f t="shared" si="36"/>
        <v>0</v>
      </c>
    </row>
    <row r="106" spans="1:10" ht="24.95" customHeight="1">
      <c r="A106" s="109">
        <v>12</v>
      </c>
      <c r="B106" s="114" t="s">
        <v>265</v>
      </c>
      <c r="C106" s="140">
        <v>4</v>
      </c>
      <c r="D106" s="132">
        <v>2</v>
      </c>
      <c r="E106" s="110">
        <f t="shared" si="33"/>
        <v>-2</v>
      </c>
      <c r="F106" s="124">
        <f t="shared" si="34"/>
        <v>0.5</v>
      </c>
      <c r="G106" s="140">
        <v>10</v>
      </c>
      <c r="H106" s="132">
        <v>1</v>
      </c>
      <c r="I106" s="110">
        <f t="shared" si="35"/>
        <v>-9</v>
      </c>
      <c r="J106" s="124">
        <f t="shared" si="36"/>
        <v>0.1</v>
      </c>
    </row>
    <row r="107" spans="1:10" ht="24.95" customHeight="1">
      <c r="A107" s="109">
        <v>13</v>
      </c>
      <c r="B107" s="114" t="s">
        <v>157</v>
      </c>
      <c r="C107" s="140"/>
      <c r="D107" s="132"/>
      <c r="E107" s="110" t="str">
        <f t="shared" si="33"/>
        <v/>
      </c>
      <c r="F107" s="124" t="str">
        <f t="shared" si="34"/>
        <v/>
      </c>
      <c r="G107" s="140">
        <v>0</v>
      </c>
      <c r="H107" s="132"/>
      <c r="I107" s="110" t="str">
        <f t="shared" si="35"/>
        <v/>
      </c>
      <c r="J107" s="124" t="str">
        <f t="shared" si="36"/>
        <v/>
      </c>
    </row>
    <row r="108" spans="1:10" ht="24.95" customHeight="1">
      <c r="A108" s="109">
        <v>14</v>
      </c>
      <c r="B108" s="118" t="s">
        <v>158</v>
      </c>
      <c r="C108" s="140">
        <v>1</v>
      </c>
      <c r="D108" s="132"/>
      <c r="E108" s="110">
        <f t="shared" si="33"/>
        <v>-1</v>
      </c>
      <c r="F108" s="124">
        <f t="shared" si="34"/>
        <v>0</v>
      </c>
      <c r="G108" s="140">
        <v>1</v>
      </c>
      <c r="H108" s="132"/>
      <c r="I108" s="110">
        <f t="shared" si="35"/>
        <v>-1</v>
      </c>
      <c r="J108" s="124">
        <f t="shared" si="36"/>
        <v>0</v>
      </c>
    </row>
    <row r="109" spans="1:10" ht="24.95" customHeight="1">
      <c r="A109" s="111">
        <v>15</v>
      </c>
      <c r="B109" s="117" t="s">
        <v>159</v>
      </c>
      <c r="C109" s="140"/>
      <c r="D109" s="132"/>
      <c r="E109" s="110" t="str">
        <f t="shared" si="33"/>
        <v/>
      </c>
      <c r="F109" s="124" t="str">
        <f t="shared" si="34"/>
        <v/>
      </c>
      <c r="G109" s="140">
        <v>0</v>
      </c>
      <c r="H109" s="132"/>
      <c r="I109" s="110" t="str">
        <f t="shared" si="35"/>
        <v/>
      </c>
      <c r="J109" s="124" t="str">
        <f t="shared" si="36"/>
        <v/>
      </c>
    </row>
    <row r="110" spans="1:10" ht="24.95" customHeight="1">
      <c r="A110" s="109">
        <v>16</v>
      </c>
      <c r="B110" s="108" t="s">
        <v>160</v>
      </c>
      <c r="C110" s="140"/>
      <c r="D110" s="132"/>
      <c r="E110" s="110" t="str">
        <f t="shared" si="33"/>
        <v/>
      </c>
      <c r="F110" s="124" t="str">
        <f t="shared" si="34"/>
        <v/>
      </c>
      <c r="G110" s="140"/>
      <c r="H110" s="132"/>
      <c r="I110" s="110" t="str">
        <f t="shared" si="35"/>
        <v/>
      </c>
      <c r="J110" s="124" t="str">
        <f t="shared" si="36"/>
        <v/>
      </c>
    </row>
    <row r="111" spans="1:10" ht="24.95" customHeight="1">
      <c r="A111" s="126"/>
      <c r="B111" s="127"/>
      <c r="C111" s="97"/>
      <c r="D111" s="97"/>
      <c r="E111" s="96"/>
      <c r="F111" s="98"/>
      <c r="G111" s="97"/>
      <c r="H111" s="97"/>
      <c r="I111" s="96"/>
      <c r="J111" s="98"/>
    </row>
    <row r="112" spans="1:10">
      <c r="A112" s="168" t="s">
        <v>246</v>
      </c>
      <c r="B112" s="168"/>
      <c r="C112" s="168"/>
      <c r="D112" s="168"/>
      <c r="E112" s="168"/>
      <c r="F112" s="168"/>
      <c r="G112" s="168"/>
      <c r="H112" s="168"/>
      <c r="I112" s="168"/>
      <c r="J112" s="168"/>
    </row>
    <row r="113" spans="1:10">
      <c r="A113" s="169"/>
      <c r="B113" s="169"/>
      <c r="C113" s="169"/>
      <c r="D113" s="169"/>
      <c r="E113" s="169"/>
      <c r="F113" s="169"/>
      <c r="G113" s="169"/>
      <c r="H113" s="169"/>
      <c r="I113" s="169"/>
      <c r="J113" s="169"/>
    </row>
    <row r="114" spans="1:10" ht="50.1" customHeight="1">
      <c r="A114" s="116"/>
      <c r="B114" s="115" t="s">
        <v>144</v>
      </c>
      <c r="C114" s="165"/>
      <c r="D114" s="166"/>
      <c r="E114" s="167" t="s">
        <v>316</v>
      </c>
      <c r="F114" s="167"/>
      <c r="G114" s="115"/>
      <c r="H114" s="115"/>
      <c r="I114" s="167" t="s">
        <v>316</v>
      </c>
      <c r="J114" s="167"/>
    </row>
    <row r="115" spans="1:10" ht="22.5">
      <c r="A115" s="116"/>
      <c r="B115" s="109"/>
      <c r="C115" s="145" t="str">
        <f>"Факт " &amp; $J$2 &amp; "             2024 г"</f>
        <v>Факт Сентябрь             2024 г</v>
      </c>
      <c r="D115" s="145" t="str">
        <f>"Факт " &amp; $J$2 &amp; "                  2025 г"</f>
        <v>Факт Сентябрь                  2025 г</v>
      </c>
      <c r="E115" s="110" t="s">
        <v>139</v>
      </c>
      <c r="F115" s="109" t="s">
        <v>4</v>
      </c>
      <c r="G115" s="109" t="str">
        <f>"Факт Январь -  " &amp; $J$2 &amp; " 2024 г"</f>
        <v>Факт Январь -  Сентябрь 2024 г</v>
      </c>
      <c r="H115" s="109" t="str">
        <f>"Факт Январь -  " &amp; $J$2 &amp; " 2025 г"</f>
        <v>Факт Январь -  Сентябрь 2025 г</v>
      </c>
      <c r="I115" s="110" t="s">
        <v>139</v>
      </c>
      <c r="J115" s="109" t="s">
        <v>4</v>
      </c>
    </row>
    <row r="116" spans="1:10">
      <c r="A116" s="116" t="s">
        <v>1</v>
      </c>
      <c r="B116" s="109" t="s">
        <v>12</v>
      </c>
      <c r="C116" s="110">
        <v>1</v>
      </c>
      <c r="D116" s="110">
        <v>2</v>
      </c>
      <c r="E116" s="109">
        <v>3</v>
      </c>
      <c r="F116" s="110">
        <v>4</v>
      </c>
      <c r="G116" s="110">
        <v>5</v>
      </c>
      <c r="H116" s="109">
        <v>6</v>
      </c>
      <c r="I116" s="110">
        <v>7</v>
      </c>
      <c r="J116" s="110">
        <v>8</v>
      </c>
    </row>
    <row r="117" spans="1:10" ht="24.95" customHeight="1">
      <c r="A117" s="109">
        <v>1</v>
      </c>
      <c r="B117" s="113" t="s">
        <v>154</v>
      </c>
      <c r="C117" s="83"/>
      <c r="D117" s="129"/>
      <c r="E117" s="110" t="str">
        <f t="shared" ref="E117:E132" si="37">IF(AND(C117=0,D117=0),"",IFERROR(IF(OR(D117=0,D117=""),-C117,D117-C117),""))</f>
        <v/>
      </c>
      <c r="F117" s="124" t="str">
        <f>IFERROR(D117/C117,"")</f>
        <v/>
      </c>
      <c r="G117" s="140">
        <v>0</v>
      </c>
      <c r="H117" s="132">
        <v>0</v>
      </c>
      <c r="I117" s="110" t="str">
        <f t="shared" ref="I117:I132" si="38">IF(AND(G117=0,H117=0),"",IFERROR(IF(OR(H117=0,H117=""),-G117,H117-G117),""))</f>
        <v/>
      </c>
      <c r="J117" s="124" t="str">
        <f>IFERROR(H117/G117,"")</f>
        <v/>
      </c>
    </row>
    <row r="118" spans="1:10" ht="24.95" customHeight="1">
      <c r="A118" s="109">
        <v>2</v>
      </c>
      <c r="B118" s="114" t="s">
        <v>155</v>
      </c>
      <c r="C118" s="140"/>
      <c r="D118" s="129"/>
      <c r="E118" s="110" t="str">
        <f t="shared" si="37"/>
        <v/>
      </c>
      <c r="F118" s="124" t="str">
        <f t="shared" ref="F118:F132" si="39">IFERROR(D118/C118,"")</f>
        <v/>
      </c>
      <c r="G118" s="140">
        <v>0</v>
      </c>
      <c r="H118" s="132"/>
      <c r="I118" s="110" t="str">
        <f t="shared" si="38"/>
        <v/>
      </c>
      <c r="J118" s="124" t="str">
        <f t="shared" ref="J118:J132" si="40">IFERROR(H118/G118,"")</f>
        <v/>
      </c>
    </row>
    <row r="119" spans="1:10" ht="24.95" customHeight="1">
      <c r="A119" s="109">
        <v>3</v>
      </c>
      <c r="B119" s="125" t="s">
        <v>264</v>
      </c>
      <c r="C119" s="140"/>
      <c r="D119" s="129"/>
      <c r="E119" s="110" t="str">
        <f t="shared" si="37"/>
        <v/>
      </c>
      <c r="F119" s="124" t="str">
        <f t="shared" si="39"/>
        <v/>
      </c>
      <c r="G119" s="140">
        <v>5</v>
      </c>
      <c r="H119" s="132"/>
      <c r="I119" s="110">
        <f t="shared" si="38"/>
        <v>-5</v>
      </c>
      <c r="J119" s="124">
        <f t="shared" si="40"/>
        <v>0</v>
      </c>
    </row>
    <row r="120" spans="1:10" ht="24.95" customHeight="1">
      <c r="A120" s="109">
        <v>4</v>
      </c>
      <c r="B120" s="125" t="s">
        <v>265</v>
      </c>
      <c r="C120" s="140"/>
      <c r="D120" s="129"/>
      <c r="E120" s="110" t="str">
        <f t="shared" si="37"/>
        <v/>
      </c>
      <c r="F120" s="124" t="str">
        <f t="shared" si="39"/>
        <v/>
      </c>
      <c r="G120" s="140">
        <v>5</v>
      </c>
      <c r="H120" s="132"/>
      <c r="I120" s="110">
        <f t="shared" si="38"/>
        <v>-5</v>
      </c>
      <c r="J120" s="124">
        <f t="shared" si="40"/>
        <v>0</v>
      </c>
    </row>
    <row r="121" spans="1:10" ht="24.95" customHeight="1">
      <c r="A121" s="109">
        <v>5</v>
      </c>
      <c r="B121" s="108" t="s">
        <v>157</v>
      </c>
      <c r="C121" s="140"/>
      <c r="D121" s="129"/>
      <c r="E121" s="110" t="str">
        <f t="shared" si="37"/>
        <v/>
      </c>
      <c r="F121" s="124" t="str">
        <f t="shared" si="39"/>
        <v/>
      </c>
      <c r="G121" s="140">
        <v>0</v>
      </c>
      <c r="H121" s="132"/>
      <c r="I121" s="110" t="str">
        <f t="shared" si="38"/>
        <v/>
      </c>
      <c r="J121" s="124" t="str">
        <f t="shared" si="40"/>
        <v/>
      </c>
    </row>
    <row r="122" spans="1:10" ht="24.95" customHeight="1">
      <c r="A122" s="109">
        <v>6</v>
      </c>
      <c r="B122" s="121" t="s">
        <v>158</v>
      </c>
      <c r="C122" s="140"/>
      <c r="D122" s="129"/>
      <c r="E122" s="110" t="str">
        <f t="shared" si="37"/>
        <v/>
      </c>
      <c r="F122" s="124" t="str">
        <f t="shared" si="39"/>
        <v/>
      </c>
      <c r="G122" s="140">
        <v>0</v>
      </c>
      <c r="H122" s="132"/>
      <c r="I122" s="110" t="str">
        <f t="shared" si="38"/>
        <v/>
      </c>
      <c r="J122" s="124" t="str">
        <f t="shared" si="40"/>
        <v/>
      </c>
    </row>
    <row r="123" spans="1:10" ht="24.95" customHeight="1">
      <c r="A123" s="111">
        <v>7</v>
      </c>
      <c r="B123" s="117" t="s">
        <v>159</v>
      </c>
      <c r="C123" s="140"/>
      <c r="D123" s="129"/>
      <c r="E123" s="110" t="str">
        <f t="shared" si="37"/>
        <v/>
      </c>
      <c r="F123" s="124" t="str">
        <f t="shared" si="39"/>
        <v/>
      </c>
      <c r="G123" s="140">
        <v>0</v>
      </c>
      <c r="H123" s="132"/>
      <c r="I123" s="110" t="str">
        <f t="shared" si="38"/>
        <v/>
      </c>
      <c r="J123" s="124" t="str">
        <f t="shared" si="40"/>
        <v/>
      </c>
    </row>
    <row r="124" spans="1:10" ht="24.95" customHeight="1">
      <c r="A124" s="111">
        <v>8</v>
      </c>
      <c r="B124" s="117" t="s">
        <v>160</v>
      </c>
      <c r="C124" s="140"/>
      <c r="D124" s="129"/>
      <c r="E124" s="110" t="str">
        <f t="shared" si="37"/>
        <v/>
      </c>
      <c r="F124" s="124" t="str">
        <f t="shared" si="39"/>
        <v/>
      </c>
      <c r="G124" s="140">
        <v>0</v>
      </c>
      <c r="H124" s="132"/>
      <c r="I124" s="110" t="str">
        <f t="shared" si="38"/>
        <v/>
      </c>
      <c r="J124" s="124" t="str">
        <f t="shared" si="40"/>
        <v/>
      </c>
    </row>
    <row r="125" spans="1:10" ht="24.95" customHeight="1">
      <c r="A125" s="109">
        <v>9</v>
      </c>
      <c r="B125" s="119" t="s">
        <v>249</v>
      </c>
      <c r="C125" s="140">
        <v>4</v>
      </c>
      <c r="D125" s="129"/>
      <c r="E125" s="110">
        <f t="shared" si="37"/>
        <v>-4</v>
      </c>
      <c r="F125" s="124">
        <f t="shared" si="39"/>
        <v>0</v>
      </c>
      <c r="G125" s="140">
        <v>30</v>
      </c>
      <c r="H125" s="132">
        <v>0</v>
      </c>
      <c r="I125" s="110">
        <f t="shared" si="38"/>
        <v>-30</v>
      </c>
      <c r="J125" s="124">
        <f t="shared" si="40"/>
        <v>0</v>
      </c>
    </row>
    <row r="126" spans="1:10" ht="24.95" customHeight="1">
      <c r="A126" s="109">
        <v>10</v>
      </c>
      <c r="B126" s="114" t="s">
        <v>155</v>
      </c>
      <c r="C126" s="140">
        <v>4</v>
      </c>
      <c r="D126" s="129"/>
      <c r="E126" s="110">
        <f t="shared" si="37"/>
        <v>-4</v>
      </c>
      <c r="F126" s="124">
        <f t="shared" si="39"/>
        <v>0</v>
      </c>
      <c r="G126" s="140">
        <v>30</v>
      </c>
      <c r="H126" s="132"/>
      <c r="I126" s="110">
        <f t="shared" si="38"/>
        <v>-30</v>
      </c>
      <c r="J126" s="124">
        <f t="shared" si="40"/>
        <v>0</v>
      </c>
    </row>
    <row r="127" spans="1:10" ht="24.95" customHeight="1">
      <c r="A127" s="109">
        <v>11</v>
      </c>
      <c r="B127" s="114" t="s">
        <v>264</v>
      </c>
      <c r="C127" s="140">
        <v>40</v>
      </c>
      <c r="D127" s="129"/>
      <c r="E127" s="110">
        <f t="shared" si="37"/>
        <v>-40</v>
      </c>
      <c r="F127" s="124">
        <f t="shared" si="39"/>
        <v>0</v>
      </c>
      <c r="G127" s="140">
        <v>300</v>
      </c>
      <c r="H127" s="132"/>
      <c r="I127" s="110">
        <f t="shared" si="38"/>
        <v>-300</v>
      </c>
      <c r="J127" s="124">
        <f t="shared" si="40"/>
        <v>0</v>
      </c>
    </row>
    <row r="128" spans="1:10" ht="24.95" customHeight="1">
      <c r="A128" s="109">
        <v>12</v>
      </c>
      <c r="B128" s="114" t="s">
        <v>265</v>
      </c>
      <c r="C128" s="140">
        <v>4</v>
      </c>
      <c r="D128" s="129"/>
      <c r="E128" s="110">
        <f t="shared" si="37"/>
        <v>-4</v>
      </c>
      <c r="F128" s="124">
        <f t="shared" si="39"/>
        <v>0</v>
      </c>
      <c r="G128" s="140">
        <v>30</v>
      </c>
      <c r="H128" s="132"/>
      <c r="I128" s="110">
        <f t="shared" si="38"/>
        <v>-30</v>
      </c>
      <c r="J128" s="124">
        <f t="shared" si="40"/>
        <v>0</v>
      </c>
    </row>
    <row r="129" spans="1:10" ht="24.95" customHeight="1">
      <c r="A129" s="109">
        <v>13</v>
      </c>
      <c r="B129" s="114" t="s">
        <v>157</v>
      </c>
      <c r="C129" s="140">
        <v>0</v>
      </c>
      <c r="D129" s="129"/>
      <c r="E129" s="110" t="str">
        <f t="shared" si="37"/>
        <v/>
      </c>
      <c r="F129" s="124" t="str">
        <f t="shared" si="39"/>
        <v/>
      </c>
      <c r="G129" s="140">
        <v>1</v>
      </c>
      <c r="H129" s="132"/>
      <c r="I129" s="110">
        <f t="shared" si="38"/>
        <v>-1</v>
      </c>
      <c r="J129" s="124">
        <f t="shared" si="40"/>
        <v>0</v>
      </c>
    </row>
    <row r="130" spans="1:10" ht="24.95" customHeight="1">
      <c r="A130" s="109">
        <v>14</v>
      </c>
      <c r="B130" s="118" t="s">
        <v>158</v>
      </c>
      <c r="C130" s="140">
        <v>0</v>
      </c>
      <c r="D130" s="129"/>
      <c r="E130" s="110" t="str">
        <f t="shared" si="37"/>
        <v/>
      </c>
      <c r="F130" s="124" t="str">
        <f t="shared" si="39"/>
        <v/>
      </c>
      <c r="G130" s="140">
        <v>1</v>
      </c>
      <c r="H130" s="132"/>
      <c r="I130" s="110">
        <f t="shared" si="38"/>
        <v>-1</v>
      </c>
      <c r="J130" s="124">
        <f t="shared" si="40"/>
        <v>0</v>
      </c>
    </row>
    <row r="131" spans="1:10" ht="24.95" customHeight="1">
      <c r="A131" s="111">
        <v>15</v>
      </c>
      <c r="B131" s="117" t="s">
        <v>159</v>
      </c>
      <c r="C131" s="140">
        <v>0</v>
      </c>
      <c r="D131" s="129"/>
      <c r="E131" s="110" t="str">
        <f t="shared" si="37"/>
        <v/>
      </c>
      <c r="F131" s="124" t="str">
        <f t="shared" si="39"/>
        <v/>
      </c>
      <c r="G131" s="140">
        <v>4</v>
      </c>
      <c r="H131" s="132"/>
      <c r="I131" s="110">
        <f t="shared" si="38"/>
        <v>-4</v>
      </c>
      <c r="J131" s="124">
        <f t="shared" si="40"/>
        <v>0</v>
      </c>
    </row>
    <row r="132" spans="1:10" ht="24.95" customHeight="1">
      <c r="A132" s="109">
        <v>16</v>
      </c>
      <c r="B132" s="108" t="s">
        <v>160</v>
      </c>
      <c r="C132" s="140">
        <v>0</v>
      </c>
      <c r="D132" s="129"/>
      <c r="E132" s="110" t="str">
        <f t="shared" si="37"/>
        <v/>
      </c>
      <c r="F132" s="124" t="str">
        <f t="shared" si="39"/>
        <v/>
      </c>
      <c r="G132" s="140">
        <v>1</v>
      </c>
      <c r="H132" s="132"/>
      <c r="I132" s="110">
        <f t="shared" si="38"/>
        <v>-1</v>
      </c>
      <c r="J132" s="124">
        <f t="shared" si="40"/>
        <v>0</v>
      </c>
    </row>
    <row r="133" spans="1:10" ht="24.95" customHeight="1">
      <c r="A133" s="126"/>
      <c r="B133" s="127"/>
      <c r="C133" s="97"/>
      <c r="D133" s="97"/>
      <c r="E133" s="96"/>
      <c r="F133" s="98"/>
      <c r="G133" s="97"/>
      <c r="H133" s="97"/>
      <c r="I133" s="96"/>
      <c r="J133" s="98"/>
    </row>
    <row r="134" spans="1:10">
      <c r="A134" s="168" t="s">
        <v>247</v>
      </c>
      <c r="B134" s="168"/>
      <c r="C134" s="168"/>
      <c r="D134" s="168"/>
      <c r="E134" s="168"/>
      <c r="F134" s="168"/>
      <c r="G134" s="168"/>
      <c r="H134" s="168"/>
      <c r="I134" s="168"/>
      <c r="J134" s="168"/>
    </row>
    <row r="135" spans="1:10">
      <c r="A135" s="169"/>
      <c r="B135" s="169"/>
      <c r="C135" s="169"/>
      <c r="D135" s="169"/>
      <c r="E135" s="169"/>
      <c r="F135" s="169"/>
      <c r="G135" s="169"/>
      <c r="H135" s="169"/>
      <c r="I135" s="169"/>
      <c r="J135" s="169"/>
    </row>
    <row r="136" spans="1:10" ht="50.1" customHeight="1">
      <c r="A136" s="116"/>
      <c r="B136" s="115" t="s">
        <v>144</v>
      </c>
      <c r="C136" s="165"/>
      <c r="D136" s="166"/>
      <c r="E136" s="167" t="s">
        <v>316</v>
      </c>
      <c r="F136" s="167"/>
      <c r="G136" s="115"/>
      <c r="H136" s="115"/>
      <c r="I136" s="167" t="s">
        <v>316</v>
      </c>
      <c r="J136" s="167"/>
    </row>
    <row r="137" spans="1:10" ht="22.5">
      <c r="A137" s="116"/>
      <c r="B137" s="109"/>
      <c r="C137" s="145" t="str">
        <f>"Факт " &amp; $J$2 &amp; "             2024 г"</f>
        <v>Факт Сентябрь             2024 г</v>
      </c>
      <c r="D137" s="145" t="str">
        <f>"Факт " &amp; $J$2 &amp; "                  2025 г"</f>
        <v>Факт Сентябрь                  2025 г</v>
      </c>
      <c r="E137" s="110" t="s">
        <v>139</v>
      </c>
      <c r="F137" s="109" t="s">
        <v>4</v>
      </c>
      <c r="G137" s="109" t="str">
        <f>"Факт Январь-  " &amp; $J$2 &amp; " 2024 г"</f>
        <v>Факт Январь-  Сентябрь 2024 г</v>
      </c>
      <c r="H137" s="109" t="str">
        <f>"Факт Январь-  " &amp; $J$2 &amp; " 2025 г"</f>
        <v>Факт Январь-  Сентябрь 2025 г</v>
      </c>
      <c r="I137" s="110" t="s">
        <v>139</v>
      </c>
      <c r="J137" s="109" t="s">
        <v>4</v>
      </c>
    </row>
    <row r="138" spans="1:10">
      <c r="A138" s="116" t="s">
        <v>1</v>
      </c>
      <c r="B138" s="109" t="s">
        <v>12</v>
      </c>
      <c r="C138" s="109">
        <v>1</v>
      </c>
      <c r="D138" s="110">
        <v>2</v>
      </c>
      <c r="E138" s="110">
        <v>3</v>
      </c>
      <c r="F138" s="109">
        <v>4</v>
      </c>
      <c r="G138" s="110">
        <v>5</v>
      </c>
      <c r="H138" s="110">
        <v>6</v>
      </c>
      <c r="I138" s="109">
        <v>7</v>
      </c>
      <c r="J138" s="110">
        <v>8</v>
      </c>
    </row>
    <row r="139" spans="1:10" ht="24.95" customHeight="1">
      <c r="A139" s="109">
        <v>1</v>
      </c>
      <c r="B139" s="113" t="s">
        <v>154</v>
      </c>
      <c r="C139" s="83"/>
      <c r="D139" s="132">
        <v>0</v>
      </c>
      <c r="E139" s="110" t="str">
        <f t="shared" ref="E139:E154" si="41">IF(AND(C139=0,D139=0),"",IFERROR(IF(OR(D139=0,D139=""),-C139,D139-C139),""))</f>
        <v/>
      </c>
      <c r="F139" s="124" t="str">
        <f>IFERROR(D139/C139,"")</f>
        <v/>
      </c>
      <c r="G139" s="123">
        <v>0</v>
      </c>
      <c r="H139" s="123">
        <v>0</v>
      </c>
      <c r="I139" s="110" t="str">
        <f>IFERROR(IF(H139-G139, H139-G139,""),"")</f>
        <v/>
      </c>
      <c r="J139" s="124" t="str">
        <f>IFERROR(H139/G139,"")</f>
        <v/>
      </c>
    </row>
    <row r="140" spans="1:10" ht="24.95" customHeight="1">
      <c r="A140" s="109">
        <v>2</v>
      </c>
      <c r="B140" s="114" t="s">
        <v>155</v>
      </c>
      <c r="C140" s="123"/>
      <c r="D140" s="132">
        <v>0</v>
      </c>
      <c r="E140" s="110" t="str">
        <f t="shared" si="41"/>
        <v/>
      </c>
      <c r="F140" s="124" t="str">
        <f t="shared" ref="F140:F154" si="42">IFERROR(D140/C140,"")</f>
        <v/>
      </c>
      <c r="G140" s="123">
        <v>0</v>
      </c>
      <c r="H140" s="123">
        <v>0</v>
      </c>
      <c r="I140" s="110" t="str">
        <f t="shared" ref="I140:I155" si="43">IF(AND(G140=0,H140=0),"",IFERROR(IF(OR(H140=0,H140=""),-G140,H140-G140),""))</f>
        <v/>
      </c>
      <c r="J140" s="124" t="str">
        <f t="shared" ref="J140:J154" si="44">IFERROR(H140/G140,"")</f>
        <v/>
      </c>
    </row>
    <row r="141" spans="1:10" ht="24.95" customHeight="1">
      <c r="A141" s="109">
        <v>3</v>
      </c>
      <c r="B141" s="125" t="s">
        <v>264</v>
      </c>
      <c r="C141" s="123"/>
      <c r="D141" s="132">
        <v>0</v>
      </c>
      <c r="E141" s="110" t="str">
        <f t="shared" si="41"/>
        <v/>
      </c>
      <c r="F141" s="124" t="str">
        <f t="shared" si="42"/>
        <v/>
      </c>
      <c r="G141" s="123">
        <v>0</v>
      </c>
      <c r="H141" s="123">
        <v>0</v>
      </c>
      <c r="I141" s="110" t="str">
        <f t="shared" si="43"/>
        <v/>
      </c>
      <c r="J141" s="124" t="str">
        <f t="shared" si="44"/>
        <v/>
      </c>
    </row>
    <row r="142" spans="1:10" ht="24.95" customHeight="1">
      <c r="A142" s="109">
        <v>4</v>
      </c>
      <c r="B142" s="125" t="s">
        <v>265</v>
      </c>
      <c r="C142" s="123"/>
      <c r="D142" s="132">
        <v>0</v>
      </c>
      <c r="E142" s="110" t="str">
        <f t="shared" si="41"/>
        <v/>
      </c>
      <c r="F142" s="124" t="str">
        <f t="shared" si="42"/>
        <v/>
      </c>
      <c r="G142" s="123">
        <v>0</v>
      </c>
      <c r="H142" s="123">
        <v>0</v>
      </c>
      <c r="I142" s="110" t="str">
        <f t="shared" si="43"/>
        <v/>
      </c>
      <c r="J142" s="124" t="str">
        <f t="shared" si="44"/>
        <v/>
      </c>
    </row>
    <row r="143" spans="1:10" ht="24.95" customHeight="1">
      <c r="A143" s="109">
        <v>5</v>
      </c>
      <c r="B143" s="108" t="s">
        <v>157</v>
      </c>
      <c r="C143" s="123"/>
      <c r="D143" s="132">
        <v>0</v>
      </c>
      <c r="E143" s="110" t="str">
        <f t="shared" si="41"/>
        <v/>
      </c>
      <c r="F143" s="124" t="str">
        <f t="shared" si="42"/>
        <v/>
      </c>
      <c r="G143" s="123">
        <v>0</v>
      </c>
      <c r="H143" s="123">
        <v>0</v>
      </c>
      <c r="I143" s="110" t="str">
        <f t="shared" si="43"/>
        <v/>
      </c>
      <c r="J143" s="124" t="str">
        <f t="shared" si="44"/>
        <v/>
      </c>
    </row>
    <row r="144" spans="1:10" ht="24.95" customHeight="1">
      <c r="A144" s="109">
        <v>6</v>
      </c>
      <c r="B144" s="121" t="s">
        <v>158</v>
      </c>
      <c r="C144" s="123"/>
      <c r="D144" s="132">
        <v>0</v>
      </c>
      <c r="E144" s="110" t="str">
        <f t="shared" si="41"/>
        <v/>
      </c>
      <c r="F144" s="124" t="str">
        <f t="shared" si="42"/>
        <v/>
      </c>
      <c r="G144" s="123">
        <v>0</v>
      </c>
      <c r="H144" s="123">
        <v>0</v>
      </c>
      <c r="I144" s="110" t="str">
        <f t="shared" si="43"/>
        <v/>
      </c>
      <c r="J144" s="124" t="str">
        <f t="shared" si="44"/>
        <v/>
      </c>
    </row>
    <row r="145" spans="1:10" ht="24.95" customHeight="1">
      <c r="A145" s="111">
        <v>7</v>
      </c>
      <c r="B145" s="117" t="s">
        <v>159</v>
      </c>
      <c r="C145" s="123"/>
      <c r="D145" s="132">
        <v>0</v>
      </c>
      <c r="E145" s="110" t="str">
        <f t="shared" si="41"/>
        <v/>
      </c>
      <c r="F145" s="124" t="str">
        <f t="shared" si="42"/>
        <v/>
      </c>
      <c r="G145" s="123">
        <v>0</v>
      </c>
      <c r="H145" s="123">
        <v>0</v>
      </c>
      <c r="I145" s="110" t="str">
        <f t="shared" si="43"/>
        <v/>
      </c>
      <c r="J145" s="124" t="str">
        <f t="shared" si="44"/>
        <v/>
      </c>
    </row>
    <row r="146" spans="1:10" ht="24.95" customHeight="1">
      <c r="A146" s="111">
        <v>8</v>
      </c>
      <c r="B146" s="117" t="s">
        <v>160</v>
      </c>
      <c r="C146" s="123"/>
      <c r="D146" s="132">
        <v>0</v>
      </c>
      <c r="E146" s="110" t="str">
        <f t="shared" si="41"/>
        <v/>
      </c>
      <c r="F146" s="124" t="str">
        <f t="shared" si="42"/>
        <v/>
      </c>
      <c r="G146" s="123">
        <v>0</v>
      </c>
      <c r="H146" s="123">
        <v>0</v>
      </c>
      <c r="I146" s="110" t="str">
        <f t="shared" si="43"/>
        <v/>
      </c>
      <c r="J146" s="124" t="str">
        <f t="shared" si="44"/>
        <v/>
      </c>
    </row>
    <row r="147" spans="1:10" ht="24.95" customHeight="1">
      <c r="A147" s="109">
        <v>9</v>
      </c>
      <c r="B147" s="119" t="s">
        <v>249</v>
      </c>
      <c r="C147" s="123"/>
      <c r="D147" s="132">
        <v>0</v>
      </c>
      <c r="E147" s="110" t="str">
        <f t="shared" si="41"/>
        <v/>
      </c>
      <c r="F147" s="124" t="str">
        <f t="shared" si="42"/>
        <v/>
      </c>
      <c r="G147" s="123">
        <v>0</v>
      </c>
      <c r="H147" s="123">
        <v>0</v>
      </c>
      <c r="I147" s="110" t="str">
        <f t="shared" si="43"/>
        <v/>
      </c>
      <c r="J147" s="124" t="str">
        <f t="shared" si="44"/>
        <v/>
      </c>
    </row>
    <row r="148" spans="1:10" ht="24.95" customHeight="1">
      <c r="A148" s="109">
        <v>10</v>
      </c>
      <c r="B148" s="114" t="s">
        <v>155</v>
      </c>
      <c r="C148" s="123"/>
      <c r="D148" s="132">
        <v>0</v>
      </c>
      <c r="E148" s="110" t="str">
        <f t="shared" si="41"/>
        <v/>
      </c>
      <c r="F148" s="124" t="str">
        <f t="shared" si="42"/>
        <v/>
      </c>
      <c r="G148" s="123">
        <v>0</v>
      </c>
      <c r="H148" s="123">
        <v>0</v>
      </c>
      <c r="I148" s="110" t="str">
        <f t="shared" si="43"/>
        <v/>
      </c>
      <c r="J148" s="124" t="str">
        <f t="shared" si="44"/>
        <v/>
      </c>
    </row>
    <row r="149" spans="1:10" ht="24.95" customHeight="1">
      <c r="A149" s="109">
        <v>11</v>
      </c>
      <c r="B149" s="114" t="s">
        <v>264</v>
      </c>
      <c r="C149" s="123"/>
      <c r="D149" s="132">
        <v>0</v>
      </c>
      <c r="E149" s="110" t="str">
        <f t="shared" si="41"/>
        <v/>
      </c>
      <c r="F149" s="124" t="str">
        <f t="shared" si="42"/>
        <v/>
      </c>
      <c r="G149" s="123">
        <v>0</v>
      </c>
      <c r="H149" s="123">
        <v>0</v>
      </c>
      <c r="I149" s="110" t="str">
        <f t="shared" si="43"/>
        <v/>
      </c>
      <c r="J149" s="124" t="str">
        <f t="shared" si="44"/>
        <v/>
      </c>
    </row>
    <row r="150" spans="1:10" ht="24.95" customHeight="1">
      <c r="A150" s="109">
        <v>12</v>
      </c>
      <c r="B150" s="114" t="s">
        <v>265</v>
      </c>
      <c r="C150" s="123"/>
      <c r="D150" s="132">
        <v>0</v>
      </c>
      <c r="E150" s="110" t="str">
        <f t="shared" si="41"/>
        <v/>
      </c>
      <c r="F150" s="124" t="str">
        <f t="shared" si="42"/>
        <v/>
      </c>
      <c r="G150" s="123">
        <v>0</v>
      </c>
      <c r="H150" s="123">
        <v>0</v>
      </c>
      <c r="I150" s="110" t="str">
        <f t="shared" si="43"/>
        <v/>
      </c>
      <c r="J150" s="124" t="str">
        <f t="shared" si="44"/>
        <v/>
      </c>
    </row>
    <row r="151" spans="1:10" ht="24.95" customHeight="1">
      <c r="A151" s="109">
        <v>13</v>
      </c>
      <c r="B151" s="114" t="s">
        <v>157</v>
      </c>
      <c r="C151" s="123"/>
      <c r="D151" s="132">
        <v>0</v>
      </c>
      <c r="E151" s="110" t="str">
        <f t="shared" si="41"/>
        <v/>
      </c>
      <c r="F151" s="124" t="str">
        <f t="shared" si="42"/>
        <v/>
      </c>
      <c r="G151" s="123">
        <v>0</v>
      </c>
      <c r="H151" s="123">
        <v>0</v>
      </c>
      <c r="I151" s="110" t="str">
        <f t="shared" si="43"/>
        <v/>
      </c>
      <c r="J151" s="124" t="str">
        <f t="shared" si="44"/>
        <v/>
      </c>
    </row>
    <row r="152" spans="1:10" ht="24.95" customHeight="1">
      <c r="A152" s="109">
        <v>14</v>
      </c>
      <c r="B152" s="118" t="s">
        <v>158</v>
      </c>
      <c r="C152" s="123"/>
      <c r="D152" s="132">
        <v>0</v>
      </c>
      <c r="E152" s="110" t="str">
        <f t="shared" si="41"/>
        <v/>
      </c>
      <c r="F152" s="124" t="str">
        <f t="shared" si="42"/>
        <v/>
      </c>
      <c r="G152" s="123">
        <v>0</v>
      </c>
      <c r="H152" s="123">
        <v>0</v>
      </c>
      <c r="I152" s="110" t="str">
        <f t="shared" si="43"/>
        <v/>
      </c>
      <c r="J152" s="124" t="str">
        <f t="shared" si="44"/>
        <v/>
      </c>
    </row>
    <row r="153" spans="1:10" ht="24.95" customHeight="1">
      <c r="A153" s="111">
        <v>15</v>
      </c>
      <c r="B153" s="117" t="s">
        <v>159</v>
      </c>
      <c r="C153" s="123">
        <v>1</v>
      </c>
      <c r="D153" s="132">
        <v>0</v>
      </c>
      <c r="E153" s="110">
        <f t="shared" si="41"/>
        <v>-1</v>
      </c>
      <c r="F153" s="124">
        <f t="shared" si="42"/>
        <v>0</v>
      </c>
      <c r="G153" s="123">
        <v>1</v>
      </c>
      <c r="H153" s="123">
        <v>0</v>
      </c>
      <c r="I153" s="110">
        <f t="shared" si="43"/>
        <v>-1</v>
      </c>
      <c r="J153" s="124">
        <f t="shared" si="44"/>
        <v>0</v>
      </c>
    </row>
    <row r="154" spans="1:10" ht="24.95" customHeight="1">
      <c r="A154" s="109">
        <v>16</v>
      </c>
      <c r="B154" s="108" t="s">
        <v>160</v>
      </c>
      <c r="C154" s="123"/>
      <c r="D154" s="132">
        <v>0</v>
      </c>
      <c r="E154" s="110" t="str">
        <f t="shared" si="41"/>
        <v/>
      </c>
      <c r="F154" s="124" t="str">
        <f t="shared" si="42"/>
        <v/>
      </c>
      <c r="G154" s="123">
        <v>0</v>
      </c>
      <c r="H154" s="123">
        <v>0</v>
      </c>
      <c r="I154" s="110" t="str">
        <f t="shared" si="43"/>
        <v/>
      </c>
      <c r="J154" s="124" t="str">
        <f t="shared" si="44"/>
        <v/>
      </c>
    </row>
    <row r="155" spans="1:10" ht="24.95" customHeight="1">
      <c r="A155" s="126"/>
      <c r="B155" s="127"/>
      <c r="C155" s="97"/>
      <c r="D155" s="97"/>
      <c r="E155" s="96"/>
      <c r="F155" s="98"/>
      <c r="G155" s="97"/>
      <c r="H155" s="99"/>
      <c r="I155" s="91" t="str">
        <f t="shared" si="43"/>
        <v/>
      </c>
      <c r="J155" s="92" t="str">
        <f t="shared" ref="J155" si="45">IF(AND(H155=0,G155=0),"",IFERROR(IF(G155=0, H155, H155/G155),""))</f>
        <v/>
      </c>
    </row>
    <row r="156" spans="1:10">
      <c r="A156" s="168" t="s">
        <v>248</v>
      </c>
      <c r="B156" s="168"/>
      <c r="C156" s="168"/>
      <c r="D156" s="168"/>
      <c r="E156" s="168"/>
      <c r="F156" s="168"/>
      <c r="G156" s="168"/>
      <c r="H156" s="168"/>
      <c r="I156" s="168"/>
      <c r="J156" s="168"/>
    </row>
    <row r="157" spans="1:10">
      <c r="A157" s="169"/>
      <c r="B157" s="169"/>
      <c r="C157" s="169"/>
      <c r="D157" s="169"/>
      <c r="E157" s="169"/>
      <c r="F157" s="169"/>
      <c r="G157" s="169"/>
      <c r="H157" s="169"/>
      <c r="I157" s="169"/>
      <c r="J157" s="169"/>
    </row>
    <row r="158" spans="1:10" ht="50.1" customHeight="1">
      <c r="A158" s="116"/>
      <c r="B158" s="115" t="s">
        <v>144</v>
      </c>
      <c r="C158" s="165"/>
      <c r="D158" s="166"/>
      <c r="E158" s="167" t="s">
        <v>316</v>
      </c>
      <c r="F158" s="167"/>
      <c r="G158" s="115"/>
      <c r="H158" s="115"/>
      <c r="I158" s="167" t="s">
        <v>316</v>
      </c>
      <c r="J158" s="167"/>
    </row>
    <row r="159" spans="1:10" ht="22.5">
      <c r="A159" s="116"/>
      <c r="B159" s="109"/>
      <c r="C159" s="145" t="str">
        <f>"Факт " &amp; $J$2 &amp; "             2024 г"</f>
        <v>Факт Сентябрь             2024 г</v>
      </c>
      <c r="D159" s="145" t="str">
        <f>"Факт " &amp; $J$2 &amp; "                  2025 г"</f>
        <v>Факт Сентябрь                  2025 г</v>
      </c>
      <c r="E159" s="110" t="s">
        <v>139</v>
      </c>
      <c r="F159" s="109" t="s">
        <v>4</v>
      </c>
      <c r="G159" s="109" t="str">
        <f>"Факт Январь-  " &amp; $J$2 &amp; " 2024 г"</f>
        <v>Факт Январь-  Сентябрь 2024 г</v>
      </c>
      <c r="H159" s="109" t="str">
        <f>"Факт Январь-  " &amp; $J$2 &amp; " 2025 г"</f>
        <v>Факт Январь-  Сентябрь 2025 г</v>
      </c>
      <c r="I159" s="110" t="s">
        <v>139</v>
      </c>
      <c r="J159" s="109" t="s">
        <v>4</v>
      </c>
    </row>
    <row r="160" spans="1:10">
      <c r="A160" s="116" t="s">
        <v>1</v>
      </c>
      <c r="B160" s="109" t="s">
        <v>12</v>
      </c>
      <c r="C160" s="109">
        <v>1</v>
      </c>
      <c r="D160" s="110">
        <v>2</v>
      </c>
      <c r="E160" s="110">
        <v>3</v>
      </c>
      <c r="F160" s="109">
        <v>4</v>
      </c>
      <c r="G160" s="110">
        <v>5</v>
      </c>
      <c r="H160" s="110">
        <v>6</v>
      </c>
      <c r="I160" s="109">
        <v>7</v>
      </c>
      <c r="J160" s="110">
        <v>8</v>
      </c>
    </row>
    <row r="161" spans="1:10" ht="24.95" customHeight="1">
      <c r="A161" s="109">
        <v>1</v>
      </c>
      <c r="B161" s="113" t="s">
        <v>154</v>
      </c>
      <c r="C161" s="83"/>
      <c r="D161" s="140">
        <v>0</v>
      </c>
      <c r="E161" s="110" t="str">
        <f t="shared" ref="E161:E176" si="46">IF(AND(C161=0,D161=0),"",IFERROR(IF(OR(D161=0,D161=""),-C161,D161-C161),""))</f>
        <v/>
      </c>
      <c r="F161" s="124" t="str">
        <f>IFERROR(D161/C161,"")</f>
        <v/>
      </c>
      <c r="G161" s="140">
        <v>0</v>
      </c>
      <c r="H161" s="140">
        <v>0</v>
      </c>
      <c r="I161" s="110" t="str">
        <f t="shared" ref="I161:I176" si="47">IF(AND(G161=0,H161=0),"",IFERROR(IF(OR(H161=0,H161=""),-G161,H161-G161),""))</f>
        <v/>
      </c>
      <c r="J161" s="124" t="str">
        <f>IFERROR(H161/G161,"")</f>
        <v/>
      </c>
    </row>
    <row r="162" spans="1:10" ht="24.95" customHeight="1">
      <c r="A162" s="109">
        <v>2</v>
      </c>
      <c r="B162" s="114" t="s">
        <v>155</v>
      </c>
      <c r="C162" s="140"/>
      <c r="D162" s="140">
        <v>0</v>
      </c>
      <c r="E162" s="110" t="str">
        <f t="shared" si="46"/>
        <v/>
      </c>
      <c r="F162" s="124" t="str">
        <f t="shared" ref="F162:F176" si="48">IFERROR(D162/C162,"")</f>
        <v/>
      </c>
      <c r="G162" s="140">
        <v>0</v>
      </c>
      <c r="H162" s="140">
        <v>0</v>
      </c>
      <c r="I162" s="110" t="str">
        <f t="shared" si="47"/>
        <v/>
      </c>
      <c r="J162" s="124" t="str">
        <f t="shared" ref="J162:J176" si="49">IFERROR(H162/G162,"")</f>
        <v/>
      </c>
    </row>
    <row r="163" spans="1:10" ht="24.95" customHeight="1">
      <c r="A163" s="109">
        <v>3</v>
      </c>
      <c r="B163" s="125" t="s">
        <v>264</v>
      </c>
      <c r="C163" s="140"/>
      <c r="D163" s="140">
        <v>0</v>
      </c>
      <c r="E163" s="110" t="str">
        <f t="shared" si="46"/>
        <v/>
      </c>
      <c r="F163" s="124" t="str">
        <f t="shared" si="48"/>
        <v/>
      </c>
      <c r="G163" s="140">
        <v>0</v>
      </c>
      <c r="H163" s="140">
        <v>0</v>
      </c>
      <c r="I163" s="110" t="str">
        <f t="shared" si="47"/>
        <v/>
      </c>
      <c r="J163" s="124" t="str">
        <f t="shared" si="49"/>
        <v/>
      </c>
    </row>
    <row r="164" spans="1:10" ht="24.95" customHeight="1">
      <c r="A164" s="109">
        <v>4</v>
      </c>
      <c r="B164" s="125" t="s">
        <v>265</v>
      </c>
      <c r="C164" s="140"/>
      <c r="D164" s="140">
        <v>0</v>
      </c>
      <c r="E164" s="110" t="str">
        <f t="shared" si="46"/>
        <v/>
      </c>
      <c r="F164" s="124" t="str">
        <f t="shared" si="48"/>
        <v/>
      </c>
      <c r="G164" s="140">
        <v>0</v>
      </c>
      <c r="H164" s="140">
        <v>0</v>
      </c>
      <c r="I164" s="110" t="str">
        <f t="shared" si="47"/>
        <v/>
      </c>
      <c r="J164" s="124" t="str">
        <f t="shared" si="49"/>
        <v/>
      </c>
    </row>
    <row r="165" spans="1:10" ht="24.95" customHeight="1">
      <c r="A165" s="109">
        <v>5</v>
      </c>
      <c r="B165" s="108" t="s">
        <v>157</v>
      </c>
      <c r="C165" s="140"/>
      <c r="D165" s="140">
        <v>0</v>
      </c>
      <c r="E165" s="110" t="str">
        <f t="shared" si="46"/>
        <v/>
      </c>
      <c r="F165" s="124" t="str">
        <f t="shared" si="48"/>
        <v/>
      </c>
      <c r="G165" s="140">
        <v>0</v>
      </c>
      <c r="H165" s="140">
        <v>0</v>
      </c>
      <c r="I165" s="110" t="str">
        <f t="shared" si="47"/>
        <v/>
      </c>
      <c r="J165" s="124" t="str">
        <f t="shared" si="49"/>
        <v/>
      </c>
    </row>
    <row r="166" spans="1:10" ht="24.95" customHeight="1">
      <c r="A166" s="109">
        <v>6</v>
      </c>
      <c r="B166" s="121" t="s">
        <v>158</v>
      </c>
      <c r="C166" s="140"/>
      <c r="D166" s="140">
        <v>0</v>
      </c>
      <c r="E166" s="110" t="str">
        <f t="shared" si="46"/>
        <v/>
      </c>
      <c r="F166" s="124" t="str">
        <f t="shared" si="48"/>
        <v/>
      </c>
      <c r="G166" s="140">
        <v>0</v>
      </c>
      <c r="H166" s="140">
        <v>0</v>
      </c>
      <c r="I166" s="110" t="str">
        <f t="shared" si="47"/>
        <v/>
      </c>
      <c r="J166" s="124" t="str">
        <f t="shared" si="49"/>
        <v/>
      </c>
    </row>
    <row r="167" spans="1:10" ht="24.95" customHeight="1">
      <c r="A167" s="109">
        <v>7</v>
      </c>
      <c r="B167" s="117" t="s">
        <v>159</v>
      </c>
      <c r="C167" s="122"/>
      <c r="D167" s="140">
        <v>0</v>
      </c>
      <c r="E167" s="110" t="str">
        <f t="shared" si="46"/>
        <v/>
      </c>
      <c r="F167" s="124" t="str">
        <f t="shared" si="48"/>
        <v/>
      </c>
      <c r="G167" s="140">
        <v>0</v>
      </c>
      <c r="H167" s="140">
        <v>0</v>
      </c>
      <c r="I167" s="110" t="str">
        <f t="shared" si="47"/>
        <v/>
      </c>
      <c r="J167" s="124" t="str">
        <f t="shared" si="49"/>
        <v/>
      </c>
    </row>
    <row r="168" spans="1:10" ht="24.95" customHeight="1">
      <c r="A168" s="109">
        <v>8</v>
      </c>
      <c r="B168" s="117" t="s">
        <v>160</v>
      </c>
      <c r="C168" s="122"/>
      <c r="D168" s="140">
        <v>0</v>
      </c>
      <c r="E168" s="110" t="str">
        <f t="shared" si="46"/>
        <v/>
      </c>
      <c r="F168" s="124" t="str">
        <f t="shared" si="48"/>
        <v/>
      </c>
      <c r="G168" s="140">
        <v>0</v>
      </c>
      <c r="H168" s="140">
        <v>0</v>
      </c>
      <c r="I168" s="110" t="str">
        <f t="shared" si="47"/>
        <v/>
      </c>
      <c r="J168" s="124" t="str">
        <f t="shared" si="49"/>
        <v/>
      </c>
    </row>
    <row r="169" spans="1:10" ht="24.95" customHeight="1">
      <c r="A169" s="109">
        <v>9</v>
      </c>
      <c r="B169" s="119" t="s">
        <v>249</v>
      </c>
      <c r="C169" s="140">
        <v>24</v>
      </c>
      <c r="D169" s="140">
        <v>21</v>
      </c>
      <c r="E169" s="110">
        <f t="shared" si="46"/>
        <v>-3</v>
      </c>
      <c r="F169" s="124">
        <f t="shared" si="48"/>
        <v>0.875</v>
      </c>
      <c r="G169" s="140">
        <v>122</v>
      </c>
      <c r="H169" s="140">
        <v>15</v>
      </c>
      <c r="I169" s="110">
        <f t="shared" si="47"/>
        <v>-107</v>
      </c>
      <c r="J169" s="124">
        <f t="shared" si="49"/>
        <v>0.12295081967213115</v>
      </c>
    </row>
    <row r="170" spans="1:10" ht="24.95" customHeight="1">
      <c r="A170" s="109">
        <v>10</v>
      </c>
      <c r="B170" s="114" t="s">
        <v>155</v>
      </c>
      <c r="C170" s="140">
        <v>25</v>
      </c>
      <c r="D170" s="140">
        <v>21</v>
      </c>
      <c r="E170" s="110">
        <f t="shared" si="46"/>
        <v>-4</v>
      </c>
      <c r="F170" s="124">
        <f t="shared" si="48"/>
        <v>0.84</v>
      </c>
      <c r="G170" s="140">
        <v>122</v>
      </c>
      <c r="H170" s="140">
        <v>14</v>
      </c>
      <c r="I170" s="110">
        <f t="shared" si="47"/>
        <v>-108</v>
      </c>
      <c r="J170" s="124">
        <f t="shared" si="49"/>
        <v>0.11475409836065574</v>
      </c>
    </row>
    <row r="171" spans="1:10" ht="24.95" customHeight="1">
      <c r="A171" s="109">
        <v>11</v>
      </c>
      <c r="B171" s="114" t="s">
        <v>264</v>
      </c>
      <c r="C171" s="140">
        <v>2774.5</v>
      </c>
      <c r="D171" s="140">
        <v>2114</v>
      </c>
      <c r="E171" s="110">
        <f t="shared" si="46"/>
        <v>-660.5</v>
      </c>
      <c r="F171" s="124">
        <f t="shared" si="48"/>
        <v>0.76193908812398625</v>
      </c>
      <c r="G171" s="140">
        <v>8641</v>
      </c>
      <c r="H171" s="140">
        <v>1189.5</v>
      </c>
      <c r="I171" s="110">
        <f t="shared" si="47"/>
        <v>-7451.5</v>
      </c>
      <c r="J171" s="124">
        <f t="shared" si="49"/>
        <v>0.13765767850943178</v>
      </c>
    </row>
    <row r="172" spans="1:10" ht="24.95" customHeight="1">
      <c r="A172" s="109">
        <v>12</v>
      </c>
      <c r="B172" s="114" t="s">
        <v>265</v>
      </c>
      <c r="C172" s="140">
        <v>23</v>
      </c>
      <c r="D172" s="140">
        <v>14</v>
      </c>
      <c r="E172" s="110">
        <f t="shared" si="46"/>
        <v>-9</v>
      </c>
      <c r="F172" s="124">
        <f t="shared" si="48"/>
        <v>0.60869565217391308</v>
      </c>
      <c r="G172" s="140">
        <v>114</v>
      </c>
      <c r="H172" s="140">
        <v>10</v>
      </c>
      <c r="I172" s="110">
        <f t="shared" si="47"/>
        <v>-104</v>
      </c>
      <c r="J172" s="124">
        <f t="shared" si="49"/>
        <v>8.771929824561403E-2</v>
      </c>
    </row>
    <row r="173" spans="1:10" ht="24.95" customHeight="1">
      <c r="A173" s="109">
        <v>13</v>
      </c>
      <c r="B173" s="114" t="s">
        <v>157</v>
      </c>
      <c r="C173" s="140">
        <v>2</v>
      </c>
      <c r="D173" s="140">
        <v>0</v>
      </c>
      <c r="E173" s="110">
        <f t="shared" si="46"/>
        <v>-2</v>
      </c>
      <c r="F173" s="124">
        <f t="shared" si="48"/>
        <v>0</v>
      </c>
      <c r="G173" s="140">
        <v>15</v>
      </c>
      <c r="H173" s="140">
        <v>0</v>
      </c>
      <c r="I173" s="110">
        <f t="shared" si="47"/>
        <v>-15</v>
      </c>
      <c r="J173" s="124">
        <f t="shared" si="49"/>
        <v>0</v>
      </c>
    </row>
    <row r="174" spans="1:10" ht="24.95" customHeight="1">
      <c r="A174" s="109">
        <v>14</v>
      </c>
      <c r="B174" s="118" t="s">
        <v>158</v>
      </c>
      <c r="C174" s="140">
        <v>2</v>
      </c>
      <c r="D174" s="140">
        <v>0</v>
      </c>
      <c r="E174" s="110">
        <f t="shared" si="46"/>
        <v>-2</v>
      </c>
      <c r="F174" s="124">
        <f t="shared" si="48"/>
        <v>0</v>
      </c>
      <c r="G174" s="140">
        <v>15</v>
      </c>
      <c r="H174" s="140">
        <v>0</v>
      </c>
      <c r="I174" s="110">
        <f t="shared" si="47"/>
        <v>-15</v>
      </c>
      <c r="J174" s="124">
        <f t="shared" si="49"/>
        <v>0</v>
      </c>
    </row>
    <row r="175" spans="1:10" ht="24.95" customHeight="1">
      <c r="A175" s="109">
        <v>15</v>
      </c>
      <c r="B175" s="117" t="s">
        <v>159</v>
      </c>
      <c r="C175" s="122">
        <v>0</v>
      </c>
      <c r="D175" s="140">
        <v>0</v>
      </c>
      <c r="E175" s="110" t="str">
        <f t="shared" si="46"/>
        <v/>
      </c>
      <c r="F175" s="124" t="str">
        <f t="shared" si="48"/>
        <v/>
      </c>
      <c r="G175" s="140">
        <v>12</v>
      </c>
      <c r="H175" s="140">
        <v>0</v>
      </c>
      <c r="I175" s="110">
        <f t="shared" si="47"/>
        <v>-12</v>
      </c>
      <c r="J175" s="124">
        <f t="shared" si="49"/>
        <v>0</v>
      </c>
    </row>
    <row r="176" spans="1:10" ht="24.95" customHeight="1">
      <c r="A176" s="109">
        <v>16</v>
      </c>
      <c r="B176" s="108" t="s">
        <v>160</v>
      </c>
      <c r="C176" s="140">
        <v>1</v>
      </c>
      <c r="D176" s="140">
        <v>0</v>
      </c>
      <c r="E176" s="110">
        <f t="shared" si="46"/>
        <v>-1</v>
      </c>
      <c r="F176" s="124">
        <f t="shared" si="48"/>
        <v>0</v>
      </c>
      <c r="G176" s="140">
        <v>8</v>
      </c>
      <c r="H176" s="140">
        <v>1</v>
      </c>
      <c r="I176" s="110">
        <f t="shared" si="47"/>
        <v>-7</v>
      </c>
      <c r="J176" s="124">
        <f t="shared" si="49"/>
        <v>0.125</v>
      </c>
    </row>
    <row r="178" spans="1:10">
      <c r="A178" s="168" t="s">
        <v>302</v>
      </c>
      <c r="B178" s="168"/>
      <c r="C178" s="168"/>
      <c r="D178" s="168"/>
      <c r="E178" s="168"/>
      <c r="F178" s="168"/>
      <c r="G178" s="168"/>
      <c r="H178" s="168"/>
      <c r="I178" s="168"/>
      <c r="J178" s="168"/>
    </row>
    <row r="179" spans="1:10" ht="29.25" customHeight="1">
      <c r="A179" s="169"/>
      <c r="B179" s="169"/>
      <c r="C179" s="169"/>
      <c r="D179" s="169"/>
      <c r="E179" s="169"/>
      <c r="F179" s="169"/>
      <c r="G179" s="169"/>
      <c r="H179" s="169"/>
      <c r="I179" s="169"/>
      <c r="J179" s="169"/>
    </row>
    <row r="180" spans="1:10" ht="36" customHeight="1">
      <c r="A180" s="116"/>
      <c r="B180" s="115" t="s">
        <v>144</v>
      </c>
      <c r="C180" s="165"/>
      <c r="D180" s="165"/>
      <c r="E180" s="167" t="s">
        <v>316</v>
      </c>
      <c r="F180" s="167"/>
      <c r="G180" s="115"/>
      <c r="H180" s="115"/>
      <c r="I180" s="167" t="s">
        <v>316</v>
      </c>
      <c r="J180" s="167"/>
    </row>
    <row r="181" spans="1:10" ht="36" customHeight="1">
      <c r="A181" s="116"/>
      <c r="B181" s="109"/>
      <c r="C181" s="145" t="str">
        <f>"Факт " &amp; $J$2 &amp; "             2024 г"</f>
        <v>Факт Сентябрь             2024 г</v>
      </c>
      <c r="D181" s="145" t="str">
        <f>"Факт " &amp; $J$2 &amp; "                  2025 г"</f>
        <v>Факт Сентябрь                  2025 г</v>
      </c>
      <c r="E181" s="110" t="s">
        <v>139</v>
      </c>
      <c r="F181" s="109" t="s">
        <v>4</v>
      </c>
      <c r="G181" s="109" t="str">
        <f>"Факт Январь-  " &amp; $J$2 &amp; " 2024 г"</f>
        <v>Факт Январь-  Сентябрь 2024 г</v>
      </c>
      <c r="H181" s="109" t="str">
        <f>"Факт Январь-  " &amp; $J$2 &amp; " 2025 г"</f>
        <v>Факт Январь-  Сентябрь 2025 г</v>
      </c>
      <c r="I181" s="110" t="s">
        <v>139</v>
      </c>
      <c r="J181" s="109" t="s">
        <v>4</v>
      </c>
    </row>
    <row r="182" spans="1:10" ht="24.95" customHeight="1">
      <c r="A182" s="116" t="s">
        <v>1</v>
      </c>
      <c r="B182" s="109" t="s">
        <v>12</v>
      </c>
      <c r="C182" s="110">
        <v>1</v>
      </c>
      <c r="D182" s="109">
        <v>2</v>
      </c>
      <c r="E182" s="110">
        <v>3</v>
      </c>
      <c r="F182" s="110">
        <v>4</v>
      </c>
      <c r="G182" s="109">
        <v>5</v>
      </c>
      <c r="H182" s="110">
        <v>6</v>
      </c>
      <c r="I182" s="110">
        <v>7</v>
      </c>
      <c r="J182" s="109">
        <v>8</v>
      </c>
    </row>
    <row r="183" spans="1:10" ht="24.95" customHeight="1">
      <c r="A183" s="109">
        <v>1</v>
      </c>
      <c r="B183" s="113" t="s">
        <v>154</v>
      </c>
      <c r="C183" s="83">
        <v>1</v>
      </c>
      <c r="D183" s="140">
        <v>64</v>
      </c>
      <c r="E183" s="110">
        <f t="shared" ref="E183:E198" si="50">IF(AND(C183=0,D183=0),"",IFERROR(IF(OR(D183=0,D183=""),-C183,D183-C183),""))</f>
        <v>63</v>
      </c>
      <c r="F183" s="124">
        <f>IFERROR(D183/C183,"")</f>
        <v>64</v>
      </c>
      <c r="G183" s="140">
        <v>3</v>
      </c>
      <c r="H183" s="140">
        <v>98</v>
      </c>
      <c r="I183" s="110">
        <f t="shared" ref="I183:I198" si="51">IF(AND(G183=0,H183=0),"",IFERROR(IF(OR(H183=0,H183=""),-G183,H183-G183),""))</f>
        <v>95</v>
      </c>
      <c r="J183" s="124">
        <f>IFERROR(H183/G183,"")</f>
        <v>32.666666666666664</v>
      </c>
    </row>
    <row r="184" spans="1:10" ht="24.95" customHeight="1">
      <c r="A184" s="109">
        <v>2</v>
      </c>
      <c r="B184" s="114" t="s">
        <v>155</v>
      </c>
      <c r="C184" s="140">
        <v>1</v>
      </c>
      <c r="D184" s="140">
        <v>42</v>
      </c>
      <c r="E184" s="110">
        <f t="shared" si="50"/>
        <v>41</v>
      </c>
      <c r="F184" s="124">
        <f t="shared" ref="F184:F198" si="52">IFERROR(D184/C184,"")</f>
        <v>42</v>
      </c>
      <c r="G184" s="140">
        <v>3</v>
      </c>
      <c r="H184" s="140">
        <v>29</v>
      </c>
      <c r="I184" s="110">
        <f t="shared" si="51"/>
        <v>26</v>
      </c>
      <c r="J184" s="124">
        <f t="shared" ref="J184:J198" si="53">IFERROR(H184/G184,"")</f>
        <v>9.6666666666666661</v>
      </c>
    </row>
    <row r="185" spans="1:10" ht="24.95" customHeight="1">
      <c r="A185" s="109">
        <v>3</v>
      </c>
      <c r="B185" s="125" t="s">
        <v>264</v>
      </c>
      <c r="C185" s="140">
        <v>200</v>
      </c>
      <c r="D185" s="140">
        <v>1931</v>
      </c>
      <c r="E185" s="110">
        <f t="shared" si="50"/>
        <v>1731</v>
      </c>
      <c r="F185" s="124">
        <f t="shared" si="52"/>
        <v>9.6549999999999994</v>
      </c>
      <c r="G185" s="140">
        <v>220</v>
      </c>
      <c r="H185" s="140">
        <v>970</v>
      </c>
      <c r="I185" s="110">
        <f t="shared" si="51"/>
        <v>750</v>
      </c>
      <c r="J185" s="124">
        <f t="shared" si="53"/>
        <v>4.4090909090909092</v>
      </c>
    </row>
    <row r="186" spans="1:10" ht="24.95" customHeight="1">
      <c r="A186" s="109">
        <v>4</v>
      </c>
      <c r="B186" s="125" t="s">
        <v>265</v>
      </c>
      <c r="C186" s="140">
        <v>1</v>
      </c>
      <c r="D186" s="140">
        <v>31</v>
      </c>
      <c r="E186" s="110">
        <f t="shared" si="50"/>
        <v>30</v>
      </c>
      <c r="F186" s="124">
        <f t="shared" si="52"/>
        <v>31</v>
      </c>
      <c r="G186" s="140">
        <v>3</v>
      </c>
      <c r="H186" s="140">
        <v>29</v>
      </c>
      <c r="I186" s="110">
        <f t="shared" si="51"/>
        <v>26</v>
      </c>
      <c r="J186" s="124">
        <f t="shared" si="53"/>
        <v>9.6666666666666661</v>
      </c>
    </row>
    <row r="187" spans="1:10" ht="24.95" customHeight="1">
      <c r="A187" s="109">
        <v>5</v>
      </c>
      <c r="B187" s="108" t="s">
        <v>157</v>
      </c>
      <c r="C187" s="140"/>
      <c r="D187" s="140"/>
      <c r="E187" s="110" t="str">
        <f t="shared" si="50"/>
        <v/>
      </c>
      <c r="F187" s="124" t="str">
        <f t="shared" si="52"/>
        <v/>
      </c>
      <c r="G187" s="140">
        <v>1</v>
      </c>
      <c r="H187" s="140">
        <v>1</v>
      </c>
      <c r="I187" s="110">
        <f t="shared" si="51"/>
        <v>0</v>
      </c>
      <c r="J187" s="124">
        <f t="shared" si="53"/>
        <v>1</v>
      </c>
    </row>
    <row r="188" spans="1:10" ht="24.95" customHeight="1">
      <c r="A188" s="109">
        <v>6</v>
      </c>
      <c r="B188" s="121" t="s">
        <v>158</v>
      </c>
      <c r="C188" s="140"/>
      <c r="D188" s="140"/>
      <c r="E188" s="110" t="str">
        <f t="shared" si="50"/>
        <v/>
      </c>
      <c r="F188" s="124" t="str">
        <f t="shared" si="52"/>
        <v/>
      </c>
      <c r="G188" s="140">
        <v>0</v>
      </c>
      <c r="H188" s="140"/>
      <c r="I188" s="110" t="str">
        <f t="shared" si="51"/>
        <v/>
      </c>
      <c r="J188" s="124" t="str">
        <f t="shared" si="53"/>
        <v/>
      </c>
    </row>
    <row r="189" spans="1:10" ht="24.95" customHeight="1">
      <c r="A189" s="111">
        <v>7</v>
      </c>
      <c r="B189" s="117" t="s">
        <v>159</v>
      </c>
      <c r="C189" s="140">
        <v>1</v>
      </c>
      <c r="D189" s="140">
        <v>3</v>
      </c>
      <c r="E189" s="110">
        <f t="shared" si="50"/>
        <v>2</v>
      </c>
      <c r="F189" s="124">
        <f t="shared" si="52"/>
        <v>3</v>
      </c>
      <c r="G189" s="140">
        <v>2</v>
      </c>
      <c r="H189" s="140">
        <v>2</v>
      </c>
      <c r="I189" s="110">
        <f t="shared" si="51"/>
        <v>0</v>
      </c>
      <c r="J189" s="124">
        <f t="shared" si="53"/>
        <v>1</v>
      </c>
    </row>
    <row r="190" spans="1:10" ht="24.95" customHeight="1">
      <c r="A190" s="111">
        <v>8</v>
      </c>
      <c r="B190" s="117" t="s">
        <v>160</v>
      </c>
      <c r="C190" s="140"/>
      <c r="D190" s="140"/>
      <c r="E190" s="110" t="str">
        <f t="shared" si="50"/>
        <v/>
      </c>
      <c r="F190" s="124" t="str">
        <f t="shared" si="52"/>
        <v/>
      </c>
      <c r="G190" s="140">
        <v>0</v>
      </c>
      <c r="H190" s="140"/>
      <c r="I190" s="110" t="str">
        <f t="shared" si="51"/>
        <v/>
      </c>
      <c r="J190" s="124" t="str">
        <f t="shared" si="53"/>
        <v/>
      </c>
    </row>
    <row r="191" spans="1:10" ht="24.95" customHeight="1">
      <c r="A191" s="109">
        <v>9</v>
      </c>
      <c r="B191" s="119" t="s">
        <v>249</v>
      </c>
      <c r="C191" s="140"/>
      <c r="D191" s="140">
        <v>41</v>
      </c>
      <c r="E191" s="110">
        <f t="shared" si="50"/>
        <v>41</v>
      </c>
      <c r="F191" s="124" t="str">
        <f t="shared" si="52"/>
        <v/>
      </c>
      <c r="G191" s="140">
        <v>2</v>
      </c>
      <c r="H191" s="140">
        <v>139</v>
      </c>
      <c r="I191" s="110">
        <f t="shared" si="51"/>
        <v>137</v>
      </c>
      <c r="J191" s="124">
        <f t="shared" si="53"/>
        <v>69.5</v>
      </c>
    </row>
    <row r="192" spans="1:10" ht="24.95" customHeight="1">
      <c r="A192" s="109">
        <v>10</v>
      </c>
      <c r="B192" s="114" t="s">
        <v>155</v>
      </c>
      <c r="C192" s="140"/>
      <c r="D192" s="140">
        <v>29</v>
      </c>
      <c r="E192" s="110">
        <f t="shared" si="50"/>
        <v>29</v>
      </c>
      <c r="F192" s="124" t="str">
        <f t="shared" si="52"/>
        <v/>
      </c>
      <c r="G192" s="140">
        <v>2</v>
      </c>
      <c r="H192" s="140">
        <v>9</v>
      </c>
      <c r="I192" s="110">
        <f t="shared" si="51"/>
        <v>7</v>
      </c>
      <c r="J192" s="124">
        <f t="shared" si="53"/>
        <v>4.5</v>
      </c>
    </row>
    <row r="193" spans="1:10" ht="24.95" customHeight="1">
      <c r="A193" s="109">
        <v>11</v>
      </c>
      <c r="B193" s="114" t="s">
        <v>264</v>
      </c>
      <c r="C193" s="140"/>
      <c r="D193" s="140">
        <v>1625</v>
      </c>
      <c r="E193" s="110">
        <f t="shared" si="50"/>
        <v>1625</v>
      </c>
      <c r="F193" s="124" t="str">
        <f t="shared" si="52"/>
        <v/>
      </c>
      <c r="G193" s="140">
        <v>20</v>
      </c>
      <c r="H193" s="140">
        <v>329</v>
      </c>
      <c r="I193" s="110">
        <f t="shared" si="51"/>
        <v>309</v>
      </c>
      <c r="J193" s="124">
        <f t="shared" si="53"/>
        <v>16.45</v>
      </c>
    </row>
    <row r="194" spans="1:10" ht="24.95" customHeight="1">
      <c r="A194" s="109">
        <v>12</v>
      </c>
      <c r="B194" s="114" t="s">
        <v>265</v>
      </c>
      <c r="C194" s="140"/>
      <c r="D194" s="140">
        <v>22</v>
      </c>
      <c r="E194" s="110">
        <f t="shared" si="50"/>
        <v>22</v>
      </c>
      <c r="F194" s="124" t="str">
        <f t="shared" si="52"/>
        <v/>
      </c>
      <c r="G194" s="140">
        <v>2</v>
      </c>
      <c r="H194" s="140">
        <v>9</v>
      </c>
      <c r="I194" s="110">
        <f t="shared" si="51"/>
        <v>7</v>
      </c>
      <c r="J194" s="124">
        <f t="shared" si="53"/>
        <v>4.5</v>
      </c>
    </row>
    <row r="195" spans="1:10" ht="24.95" customHeight="1">
      <c r="A195" s="109">
        <v>13</v>
      </c>
      <c r="B195" s="114" t="s">
        <v>157</v>
      </c>
      <c r="C195" s="140"/>
      <c r="D195" s="140"/>
      <c r="E195" s="110" t="str">
        <f t="shared" si="50"/>
        <v/>
      </c>
      <c r="F195" s="124" t="str">
        <f t="shared" si="52"/>
        <v/>
      </c>
      <c r="G195" s="140">
        <v>0</v>
      </c>
      <c r="H195" s="140"/>
      <c r="I195" s="110" t="str">
        <f t="shared" si="51"/>
        <v/>
      </c>
      <c r="J195" s="124" t="str">
        <f t="shared" si="53"/>
        <v/>
      </c>
    </row>
    <row r="196" spans="1:10" ht="24.95" customHeight="1">
      <c r="A196" s="109">
        <v>14</v>
      </c>
      <c r="B196" s="118" t="s">
        <v>158</v>
      </c>
      <c r="C196" s="140"/>
      <c r="D196" s="140"/>
      <c r="E196" s="110" t="str">
        <f t="shared" si="50"/>
        <v/>
      </c>
      <c r="F196" s="124" t="str">
        <f t="shared" si="52"/>
        <v/>
      </c>
      <c r="G196" s="140">
        <v>0</v>
      </c>
      <c r="H196" s="140"/>
      <c r="I196" s="110" t="str">
        <f t="shared" si="51"/>
        <v/>
      </c>
      <c r="J196" s="124" t="str">
        <f t="shared" si="53"/>
        <v/>
      </c>
    </row>
    <row r="197" spans="1:10" ht="24.95" customHeight="1">
      <c r="A197" s="111">
        <v>15</v>
      </c>
      <c r="B197" s="117" t="s">
        <v>159</v>
      </c>
      <c r="C197" s="140"/>
      <c r="D197" s="140"/>
      <c r="E197" s="110" t="str">
        <f t="shared" si="50"/>
        <v/>
      </c>
      <c r="F197" s="124" t="str">
        <f t="shared" si="52"/>
        <v/>
      </c>
      <c r="G197" s="140">
        <v>1</v>
      </c>
      <c r="H197" s="140"/>
      <c r="I197" s="110">
        <f t="shared" si="51"/>
        <v>-1</v>
      </c>
      <c r="J197" s="124">
        <f t="shared" si="53"/>
        <v>0</v>
      </c>
    </row>
    <row r="198" spans="1:10" ht="24.95" customHeight="1">
      <c r="A198" s="109">
        <v>16</v>
      </c>
      <c r="B198" s="108" t="s">
        <v>160</v>
      </c>
      <c r="C198" s="140"/>
      <c r="D198" s="140"/>
      <c r="E198" s="110" t="str">
        <f t="shared" si="50"/>
        <v/>
      </c>
      <c r="F198" s="124" t="str">
        <f t="shared" si="52"/>
        <v/>
      </c>
      <c r="G198" s="140">
        <v>0</v>
      </c>
      <c r="H198" s="140"/>
      <c r="I198" s="110" t="str">
        <f t="shared" si="51"/>
        <v/>
      </c>
      <c r="J198" s="124" t="str">
        <f t="shared" si="53"/>
        <v/>
      </c>
    </row>
    <row r="200" spans="1:10">
      <c r="A200" s="168" t="s">
        <v>303</v>
      </c>
      <c r="B200" s="168"/>
      <c r="C200" s="168"/>
      <c r="D200" s="168"/>
      <c r="E200" s="168"/>
      <c r="F200" s="168"/>
      <c r="G200" s="168"/>
      <c r="H200" s="168"/>
      <c r="I200" s="168"/>
      <c r="J200" s="168"/>
    </row>
    <row r="201" spans="1:10" ht="25.5" customHeight="1">
      <c r="A201" s="169"/>
      <c r="B201" s="169"/>
      <c r="C201" s="169"/>
      <c r="D201" s="169"/>
      <c r="E201" s="169"/>
      <c r="F201" s="169"/>
      <c r="G201" s="169"/>
      <c r="H201" s="169"/>
      <c r="I201" s="169"/>
      <c r="J201" s="169"/>
    </row>
    <row r="202" spans="1:10" ht="36" customHeight="1">
      <c r="A202" s="116"/>
      <c r="B202" s="115" t="s">
        <v>144</v>
      </c>
      <c r="C202" s="165"/>
      <c r="D202" s="165"/>
      <c r="E202" s="167" t="s">
        <v>316</v>
      </c>
      <c r="F202" s="167"/>
      <c r="G202" s="115"/>
      <c r="H202" s="115"/>
      <c r="I202" s="167" t="s">
        <v>316</v>
      </c>
      <c r="J202" s="167"/>
    </row>
    <row r="203" spans="1:10" ht="36" customHeight="1">
      <c r="A203" s="116"/>
      <c r="B203" s="109"/>
      <c r="C203" s="145" t="str">
        <f>"Факт " &amp; $J$2 &amp; "             2024 г"</f>
        <v>Факт Сентябрь             2024 г</v>
      </c>
      <c r="D203" s="145" t="str">
        <f>"Факт " &amp; $J$2 &amp; "                  2025 г"</f>
        <v>Факт Сентябрь                  2025 г</v>
      </c>
      <c r="E203" s="110" t="s">
        <v>139</v>
      </c>
      <c r="F203" s="109" t="s">
        <v>4</v>
      </c>
      <c r="G203" s="109" t="str">
        <f>"Факт Январь-  " &amp; $J$2 &amp; " 2024 г"</f>
        <v>Факт Январь-  Сентябрь 2024 г</v>
      </c>
      <c r="H203" s="109" t="str">
        <f>"Факт Январь-  " &amp; $J$2 &amp; " 2025 г"</f>
        <v>Факт Январь-  Сентябрь 2025 г</v>
      </c>
      <c r="I203" s="110" t="s">
        <v>139</v>
      </c>
      <c r="J203" s="109" t="s">
        <v>4</v>
      </c>
    </row>
    <row r="204" spans="1:10" ht="24.95" customHeight="1">
      <c r="A204" s="116" t="s">
        <v>1</v>
      </c>
      <c r="B204" s="109" t="s">
        <v>12</v>
      </c>
      <c r="C204" s="110">
        <v>1</v>
      </c>
      <c r="D204" s="109">
        <v>2</v>
      </c>
      <c r="E204" s="110">
        <v>3</v>
      </c>
      <c r="F204" s="110">
        <v>4</v>
      </c>
      <c r="G204" s="109">
        <v>5</v>
      </c>
      <c r="H204" s="110">
        <v>6</v>
      </c>
      <c r="I204" s="110">
        <v>7</v>
      </c>
      <c r="J204" s="109">
        <v>8</v>
      </c>
    </row>
    <row r="205" spans="1:10" ht="24.95" customHeight="1">
      <c r="A205" s="109">
        <v>1</v>
      </c>
      <c r="B205" s="113" t="s">
        <v>154</v>
      </c>
      <c r="C205" s="83"/>
      <c r="D205" s="140"/>
      <c r="E205" s="110" t="str">
        <f t="shared" ref="E205:E220" si="54">IF(AND(C205=0,D205=0),"",IFERROR(IF(OR(D205=0,D205=""),-C205,D205-C205),""))</f>
        <v/>
      </c>
      <c r="F205" s="124" t="str">
        <f>IFERROR(D205/C205,"")</f>
        <v/>
      </c>
      <c r="G205" s="140">
        <v>5</v>
      </c>
      <c r="H205" s="140"/>
      <c r="I205" s="110">
        <f t="shared" ref="I205:I220" si="55">IF(AND(G205=0,H205=0),"",IFERROR(IF(OR(H205=0,H205=""),-G205,H205-G205),""))</f>
        <v>-5</v>
      </c>
      <c r="J205" s="124">
        <f>IFERROR(H205/G205,"")</f>
        <v>0</v>
      </c>
    </row>
    <row r="206" spans="1:10" ht="24.95" customHeight="1">
      <c r="A206" s="109">
        <v>2</v>
      </c>
      <c r="B206" s="114" t="s">
        <v>155</v>
      </c>
      <c r="C206" s="140"/>
      <c r="D206" s="140"/>
      <c r="E206" s="110" t="str">
        <f t="shared" si="54"/>
        <v/>
      </c>
      <c r="F206" s="124" t="str">
        <f t="shared" ref="F206:F220" si="56">IFERROR(D206/C206,"")</f>
        <v/>
      </c>
      <c r="G206" s="140">
        <v>0</v>
      </c>
      <c r="H206" s="140"/>
      <c r="I206" s="110" t="str">
        <f t="shared" si="55"/>
        <v/>
      </c>
      <c r="J206" s="124" t="str">
        <f t="shared" ref="J206:J220" si="57">IFERROR(H206/G206,"")</f>
        <v/>
      </c>
    </row>
    <row r="207" spans="1:10" ht="24.95" customHeight="1">
      <c r="A207" s="109">
        <v>3</v>
      </c>
      <c r="B207" s="125" t="s">
        <v>264</v>
      </c>
      <c r="C207" s="140">
        <v>400</v>
      </c>
      <c r="D207" s="140">
        <v>245</v>
      </c>
      <c r="E207" s="110">
        <f t="shared" si="54"/>
        <v>-155</v>
      </c>
      <c r="F207" s="124">
        <f t="shared" si="56"/>
        <v>0.61250000000000004</v>
      </c>
      <c r="G207" s="140">
        <v>2200</v>
      </c>
      <c r="H207" s="140">
        <v>200</v>
      </c>
      <c r="I207" s="110">
        <f t="shared" si="55"/>
        <v>-2000</v>
      </c>
      <c r="J207" s="124">
        <f t="shared" si="57"/>
        <v>9.0909090909090912E-2</v>
      </c>
    </row>
    <row r="208" spans="1:10" ht="24.95" customHeight="1">
      <c r="A208" s="109">
        <v>4</v>
      </c>
      <c r="B208" s="125" t="s">
        <v>265</v>
      </c>
      <c r="C208" s="140">
        <v>2</v>
      </c>
      <c r="D208" s="140">
        <v>11</v>
      </c>
      <c r="E208" s="110">
        <f t="shared" si="54"/>
        <v>9</v>
      </c>
      <c r="F208" s="124">
        <f t="shared" si="56"/>
        <v>5.5</v>
      </c>
      <c r="G208" s="140">
        <v>11</v>
      </c>
      <c r="H208" s="140">
        <v>3</v>
      </c>
      <c r="I208" s="110">
        <f t="shared" si="55"/>
        <v>-8</v>
      </c>
      <c r="J208" s="124">
        <f t="shared" si="57"/>
        <v>0.27272727272727271</v>
      </c>
    </row>
    <row r="209" spans="1:10" ht="24.95" customHeight="1">
      <c r="A209" s="109">
        <v>5</v>
      </c>
      <c r="B209" s="108" t="s">
        <v>157</v>
      </c>
      <c r="C209" s="140"/>
      <c r="D209" s="140">
        <v>0</v>
      </c>
      <c r="E209" s="110" t="str">
        <f t="shared" si="54"/>
        <v/>
      </c>
      <c r="F209" s="124" t="str">
        <f t="shared" si="56"/>
        <v/>
      </c>
      <c r="G209" s="140">
        <v>0</v>
      </c>
      <c r="H209" s="140">
        <v>1</v>
      </c>
      <c r="I209" s="110">
        <f t="shared" si="55"/>
        <v>1</v>
      </c>
      <c r="J209" s="124" t="str">
        <f t="shared" si="57"/>
        <v/>
      </c>
    </row>
    <row r="210" spans="1:10" ht="24.95" customHeight="1">
      <c r="A210" s="109">
        <v>6</v>
      </c>
      <c r="B210" s="121" t="s">
        <v>158</v>
      </c>
      <c r="C210" s="140"/>
      <c r="D210" s="140">
        <v>0</v>
      </c>
      <c r="E210" s="110" t="str">
        <f t="shared" si="54"/>
        <v/>
      </c>
      <c r="F210" s="124" t="str">
        <f t="shared" si="56"/>
        <v/>
      </c>
      <c r="G210" s="140">
        <v>0</v>
      </c>
      <c r="H210" s="140">
        <v>0</v>
      </c>
      <c r="I210" s="110" t="str">
        <f t="shared" si="55"/>
        <v/>
      </c>
      <c r="J210" s="124" t="str">
        <f t="shared" si="57"/>
        <v/>
      </c>
    </row>
    <row r="211" spans="1:10" ht="24.95" customHeight="1">
      <c r="A211" s="111">
        <v>7</v>
      </c>
      <c r="B211" s="117" t="s">
        <v>159</v>
      </c>
      <c r="C211" s="140"/>
      <c r="D211" s="140">
        <v>2</v>
      </c>
      <c r="E211" s="110">
        <f t="shared" si="54"/>
        <v>2</v>
      </c>
      <c r="F211" s="124" t="str">
        <f t="shared" si="56"/>
        <v/>
      </c>
      <c r="G211" s="140">
        <v>5</v>
      </c>
      <c r="H211" s="140">
        <v>3</v>
      </c>
      <c r="I211" s="110">
        <f t="shared" si="55"/>
        <v>-2</v>
      </c>
      <c r="J211" s="124">
        <f t="shared" si="57"/>
        <v>0.6</v>
      </c>
    </row>
    <row r="212" spans="1:10" ht="24.95" customHeight="1">
      <c r="A212" s="111">
        <v>8</v>
      </c>
      <c r="B212" s="117" t="s">
        <v>160</v>
      </c>
      <c r="C212" s="140"/>
      <c r="D212" s="140">
        <v>0</v>
      </c>
      <c r="E212" s="110" t="str">
        <f t="shared" si="54"/>
        <v/>
      </c>
      <c r="F212" s="124" t="str">
        <f t="shared" si="56"/>
        <v/>
      </c>
      <c r="G212" s="140">
        <v>9</v>
      </c>
      <c r="H212" s="140">
        <v>0</v>
      </c>
      <c r="I212" s="110">
        <f t="shared" si="55"/>
        <v>-9</v>
      </c>
      <c r="J212" s="124">
        <f t="shared" si="57"/>
        <v>0</v>
      </c>
    </row>
    <row r="213" spans="1:10" ht="24.95" customHeight="1">
      <c r="A213" s="109">
        <v>9</v>
      </c>
      <c r="B213" s="119" t="s">
        <v>249</v>
      </c>
      <c r="C213" s="140"/>
      <c r="D213" s="140"/>
      <c r="E213" s="110" t="str">
        <f t="shared" si="54"/>
        <v/>
      </c>
      <c r="F213" s="124" t="str">
        <f t="shared" si="56"/>
        <v/>
      </c>
      <c r="G213" s="140">
        <v>18</v>
      </c>
      <c r="H213" s="140"/>
      <c r="I213" s="110">
        <f t="shared" si="55"/>
        <v>-18</v>
      </c>
      <c r="J213" s="124">
        <f t="shared" si="57"/>
        <v>0</v>
      </c>
    </row>
    <row r="214" spans="1:10" ht="24.95" customHeight="1">
      <c r="A214" s="109">
        <v>10</v>
      </c>
      <c r="B214" s="114" t="s">
        <v>155</v>
      </c>
      <c r="C214" s="140"/>
      <c r="D214" s="140"/>
      <c r="E214" s="110" t="str">
        <f t="shared" si="54"/>
        <v/>
      </c>
      <c r="F214" s="124" t="str">
        <f t="shared" si="56"/>
        <v/>
      </c>
      <c r="G214" s="140">
        <v>0</v>
      </c>
      <c r="H214" s="140"/>
      <c r="I214" s="110" t="str">
        <f t="shared" si="55"/>
        <v/>
      </c>
      <c r="J214" s="124" t="str">
        <f t="shared" si="57"/>
        <v/>
      </c>
    </row>
    <row r="215" spans="1:10" ht="24.95" customHeight="1">
      <c r="A215" s="109">
        <v>11</v>
      </c>
      <c r="B215" s="114" t="s">
        <v>264</v>
      </c>
      <c r="C215" s="140">
        <v>513.5</v>
      </c>
      <c r="D215" s="140"/>
      <c r="E215" s="110">
        <f t="shared" si="54"/>
        <v>-513.5</v>
      </c>
      <c r="F215" s="124">
        <f t="shared" si="56"/>
        <v>0</v>
      </c>
      <c r="G215" s="140">
        <v>2117</v>
      </c>
      <c r="H215" s="140">
        <v>0</v>
      </c>
      <c r="I215" s="110">
        <f t="shared" si="55"/>
        <v>-2117</v>
      </c>
      <c r="J215" s="124">
        <f t="shared" si="57"/>
        <v>0</v>
      </c>
    </row>
    <row r="216" spans="1:10" ht="24.95" customHeight="1">
      <c r="A216" s="109">
        <v>12</v>
      </c>
      <c r="B216" s="114" t="s">
        <v>265</v>
      </c>
      <c r="C216" s="140">
        <v>15</v>
      </c>
      <c r="D216" s="140"/>
      <c r="E216" s="110">
        <f t="shared" si="54"/>
        <v>-15</v>
      </c>
      <c r="F216" s="124">
        <f t="shared" si="56"/>
        <v>0</v>
      </c>
      <c r="G216" s="140">
        <v>87</v>
      </c>
      <c r="H216" s="140">
        <v>1</v>
      </c>
      <c r="I216" s="110">
        <f t="shared" si="55"/>
        <v>-86</v>
      </c>
      <c r="J216" s="124">
        <f t="shared" si="57"/>
        <v>1.1494252873563218E-2</v>
      </c>
    </row>
    <row r="217" spans="1:10" ht="24.95" customHeight="1">
      <c r="A217" s="109">
        <v>13</v>
      </c>
      <c r="B217" s="114" t="s">
        <v>157</v>
      </c>
      <c r="C217" s="140">
        <v>3</v>
      </c>
      <c r="D217" s="140"/>
      <c r="E217" s="110">
        <f t="shared" si="54"/>
        <v>-3</v>
      </c>
      <c r="F217" s="124">
        <f t="shared" si="56"/>
        <v>0</v>
      </c>
      <c r="G217" s="140">
        <v>8</v>
      </c>
      <c r="H217" s="140">
        <v>1</v>
      </c>
      <c r="I217" s="110">
        <f t="shared" si="55"/>
        <v>-7</v>
      </c>
      <c r="J217" s="124">
        <f t="shared" si="57"/>
        <v>0.125</v>
      </c>
    </row>
    <row r="218" spans="1:10" ht="24.95" customHeight="1">
      <c r="A218" s="109">
        <v>14</v>
      </c>
      <c r="B218" s="118" t="s">
        <v>158</v>
      </c>
      <c r="C218" s="140"/>
      <c r="D218" s="140"/>
      <c r="E218" s="110" t="str">
        <f t="shared" si="54"/>
        <v/>
      </c>
      <c r="F218" s="124" t="str">
        <f t="shared" si="56"/>
        <v/>
      </c>
      <c r="G218" s="140">
        <v>0</v>
      </c>
      <c r="H218" s="140">
        <v>0</v>
      </c>
      <c r="I218" s="110" t="str">
        <f t="shared" si="55"/>
        <v/>
      </c>
      <c r="J218" s="124" t="str">
        <f t="shared" si="57"/>
        <v/>
      </c>
    </row>
    <row r="219" spans="1:10" ht="24.95" customHeight="1">
      <c r="A219" s="111">
        <v>15</v>
      </c>
      <c r="B219" s="117" t="s">
        <v>159</v>
      </c>
      <c r="C219" s="140">
        <v>1</v>
      </c>
      <c r="D219" s="140"/>
      <c r="E219" s="110">
        <f t="shared" si="54"/>
        <v>-1</v>
      </c>
      <c r="F219" s="124">
        <f t="shared" si="56"/>
        <v>0</v>
      </c>
      <c r="G219" s="140">
        <v>51</v>
      </c>
      <c r="H219" s="140">
        <v>2</v>
      </c>
      <c r="I219" s="110">
        <f t="shared" si="55"/>
        <v>-49</v>
      </c>
      <c r="J219" s="124">
        <f t="shared" si="57"/>
        <v>3.9215686274509803E-2</v>
      </c>
    </row>
    <row r="220" spans="1:10" ht="24.95" customHeight="1">
      <c r="A220" s="109">
        <v>16</v>
      </c>
      <c r="B220" s="108" t="s">
        <v>160</v>
      </c>
      <c r="C220" s="140"/>
      <c r="D220" s="140"/>
      <c r="E220" s="110" t="str">
        <f t="shared" si="54"/>
        <v/>
      </c>
      <c r="F220" s="124" t="str">
        <f t="shared" si="56"/>
        <v/>
      </c>
      <c r="G220" s="140">
        <v>3</v>
      </c>
      <c r="H220" s="140">
        <v>0</v>
      </c>
      <c r="I220" s="110">
        <f t="shared" si="55"/>
        <v>-3</v>
      </c>
      <c r="J220" s="124">
        <f t="shared" si="57"/>
        <v>0</v>
      </c>
    </row>
    <row r="222" spans="1:10">
      <c r="A222" s="168" t="s">
        <v>304</v>
      </c>
      <c r="B222" s="168"/>
      <c r="C222" s="168"/>
      <c r="D222" s="168"/>
      <c r="E222" s="168"/>
      <c r="F222" s="168"/>
      <c r="G222" s="168"/>
      <c r="H222" s="168"/>
      <c r="I222" s="168"/>
      <c r="J222" s="168"/>
    </row>
    <row r="223" spans="1:10">
      <c r="A223" s="169"/>
      <c r="B223" s="169"/>
      <c r="C223" s="169"/>
      <c r="D223" s="169"/>
      <c r="E223" s="169"/>
      <c r="F223" s="169"/>
      <c r="G223" s="169"/>
      <c r="H223" s="169"/>
      <c r="I223" s="169"/>
      <c r="J223" s="169"/>
    </row>
    <row r="224" spans="1:10" ht="36" customHeight="1">
      <c r="A224" s="116"/>
      <c r="B224" s="115" t="s">
        <v>144</v>
      </c>
      <c r="C224" s="165"/>
      <c r="D224" s="165"/>
      <c r="E224" s="167" t="s">
        <v>316</v>
      </c>
      <c r="F224" s="167"/>
      <c r="G224" s="115"/>
      <c r="H224" s="115"/>
      <c r="I224" s="167" t="s">
        <v>316</v>
      </c>
      <c r="J224" s="167"/>
    </row>
    <row r="225" spans="1:10" ht="36" customHeight="1">
      <c r="A225" s="116"/>
      <c r="B225" s="109"/>
      <c r="C225" s="145" t="str">
        <f>"Факт " &amp; $J$2 &amp; "             2024 г"</f>
        <v>Факт Сентябрь             2024 г</v>
      </c>
      <c r="D225" s="145" t="str">
        <f>"Факт " &amp; $J$2 &amp; "                  2025 г"</f>
        <v>Факт Сентябрь                  2025 г</v>
      </c>
      <c r="E225" s="110" t="s">
        <v>139</v>
      </c>
      <c r="F225" s="109" t="s">
        <v>4</v>
      </c>
      <c r="G225" s="109" t="str">
        <f>"Факт Январь-  " &amp; $J$2 &amp; " 2024 г"</f>
        <v>Факт Январь-  Сентябрь 2024 г</v>
      </c>
      <c r="H225" s="109" t="str">
        <f>"Факт Январь-  " &amp; $J$2 &amp; " 2025 г"</f>
        <v>Факт Январь-  Сентябрь 2025 г</v>
      </c>
      <c r="I225" s="110" t="s">
        <v>139</v>
      </c>
      <c r="J225" s="109" t="s">
        <v>4</v>
      </c>
    </row>
    <row r="226" spans="1:10" ht="24.95" customHeight="1">
      <c r="A226" s="116" t="s">
        <v>1</v>
      </c>
      <c r="B226" s="109" t="s">
        <v>12</v>
      </c>
      <c r="C226" s="110">
        <v>1</v>
      </c>
      <c r="D226" s="109">
        <v>2</v>
      </c>
      <c r="E226" s="110">
        <v>3</v>
      </c>
      <c r="F226" s="110">
        <v>4</v>
      </c>
      <c r="G226" s="109">
        <v>5</v>
      </c>
      <c r="H226" s="110">
        <v>6</v>
      </c>
      <c r="I226" s="110">
        <v>7</v>
      </c>
      <c r="J226" s="109">
        <v>8</v>
      </c>
    </row>
    <row r="227" spans="1:10" ht="24.95" customHeight="1">
      <c r="A227" s="109">
        <v>1</v>
      </c>
      <c r="B227" s="113" t="s">
        <v>154</v>
      </c>
      <c r="C227" s="83"/>
      <c r="D227" s="123"/>
      <c r="E227" s="110" t="str">
        <f t="shared" ref="E227:E242" si="58">IF(AND(C227=0,D227=0),"",IFERROR(IF(OR(D227=0,D227=""),-C227,D227-C227),""))</f>
        <v/>
      </c>
      <c r="F227" s="124" t="str">
        <f>IFERROR(D227/C227,"")</f>
        <v/>
      </c>
      <c r="G227" s="123"/>
      <c r="H227" s="123"/>
      <c r="I227" s="110" t="str">
        <f t="shared" ref="I227:I242" si="59">IF(AND(G227=0,H227=0),"",IFERROR(IF(OR(H227=0,H227=""),-G227,H227-G227),""))</f>
        <v/>
      </c>
      <c r="J227" s="124" t="str">
        <f>IFERROR(H227/G227,"")</f>
        <v/>
      </c>
    </row>
    <row r="228" spans="1:10" ht="24.95" customHeight="1">
      <c r="A228" s="109">
        <v>2</v>
      </c>
      <c r="B228" s="114" t="s">
        <v>155</v>
      </c>
      <c r="C228" s="123"/>
      <c r="D228" s="123"/>
      <c r="E228" s="110" t="str">
        <f t="shared" si="58"/>
        <v/>
      </c>
      <c r="F228" s="124" t="str">
        <f t="shared" ref="F228:F242" si="60">IFERROR(D228/C228,"")</f>
        <v/>
      </c>
      <c r="G228" s="123"/>
      <c r="H228" s="123"/>
      <c r="I228" s="110" t="str">
        <f t="shared" si="59"/>
        <v/>
      </c>
      <c r="J228" s="124" t="str">
        <f t="shared" ref="J228:J242" si="61">IFERROR(H228/G228,"")</f>
        <v/>
      </c>
    </row>
    <row r="229" spans="1:10" ht="24.95" customHeight="1">
      <c r="A229" s="109">
        <v>3</v>
      </c>
      <c r="B229" s="125" t="s">
        <v>264</v>
      </c>
      <c r="C229" s="123"/>
      <c r="D229" s="123"/>
      <c r="E229" s="110" t="str">
        <f t="shared" si="58"/>
        <v/>
      </c>
      <c r="F229" s="124" t="str">
        <f t="shared" si="60"/>
        <v/>
      </c>
      <c r="G229" s="123"/>
      <c r="H229" s="123"/>
      <c r="I229" s="110" t="str">
        <f t="shared" si="59"/>
        <v/>
      </c>
      <c r="J229" s="124" t="str">
        <f t="shared" si="61"/>
        <v/>
      </c>
    </row>
    <row r="230" spans="1:10" ht="24.95" customHeight="1">
      <c r="A230" s="109">
        <v>4</v>
      </c>
      <c r="B230" s="125" t="s">
        <v>265</v>
      </c>
      <c r="C230" s="123"/>
      <c r="D230" s="123"/>
      <c r="E230" s="110" t="str">
        <f t="shared" si="58"/>
        <v/>
      </c>
      <c r="F230" s="124" t="str">
        <f t="shared" si="60"/>
        <v/>
      </c>
      <c r="G230" s="123"/>
      <c r="H230" s="123"/>
      <c r="I230" s="110" t="str">
        <f t="shared" si="59"/>
        <v/>
      </c>
      <c r="J230" s="124" t="str">
        <f t="shared" si="61"/>
        <v/>
      </c>
    </row>
    <row r="231" spans="1:10" ht="24.95" customHeight="1">
      <c r="A231" s="109">
        <v>5</v>
      </c>
      <c r="B231" s="108" t="s">
        <v>157</v>
      </c>
      <c r="C231" s="123"/>
      <c r="D231" s="123"/>
      <c r="E231" s="110" t="str">
        <f t="shared" si="58"/>
        <v/>
      </c>
      <c r="F231" s="124" t="str">
        <f t="shared" si="60"/>
        <v/>
      </c>
      <c r="G231" s="123"/>
      <c r="H231" s="123"/>
      <c r="I231" s="110" t="str">
        <f t="shared" si="59"/>
        <v/>
      </c>
      <c r="J231" s="124" t="str">
        <f t="shared" si="61"/>
        <v/>
      </c>
    </row>
    <row r="232" spans="1:10" ht="24.95" customHeight="1">
      <c r="A232" s="109">
        <v>6</v>
      </c>
      <c r="B232" s="121" t="s">
        <v>158</v>
      </c>
      <c r="C232" s="123"/>
      <c r="D232" s="123"/>
      <c r="E232" s="110" t="str">
        <f t="shared" si="58"/>
        <v/>
      </c>
      <c r="F232" s="124" t="str">
        <f t="shared" si="60"/>
        <v/>
      </c>
      <c r="G232" s="123"/>
      <c r="H232" s="123"/>
      <c r="I232" s="110" t="str">
        <f t="shared" si="59"/>
        <v/>
      </c>
      <c r="J232" s="124" t="str">
        <f t="shared" si="61"/>
        <v/>
      </c>
    </row>
    <row r="233" spans="1:10" ht="24.95" customHeight="1">
      <c r="A233" s="111">
        <v>7</v>
      </c>
      <c r="B233" s="117" t="s">
        <v>159</v>
      </c>
      <c r="C233" s="123"/>
      <c r="D233" s="123"/>
      <c r="E233" s="110" t="str">
        <f t="shared" si="58"/>
        <v/>
      </c>
      <c r="F233" s="124" t="str">
        <f t="shared" si="60"/>
        <v/>
      </c>
      <c r="G233" s="123"/>
      <c r="H233" s="123"/>
      <c r="I233" s="110" t="str">
        <f t="shared" si="59"/>
        <v/>
      </c>
      <c r="J233" s="124" t="str">
        <f t="shared" si="61"/>
        <v/>
      </c>
    </row>
    <row r="234" spans="1:10" ht="24.95" customHeight="1">
      <c r="A234" s="111">
        <v>8</v>
      </c>
      <c r="B234" s="117" t="s">
        <v>160</v>
      </c>
      <c r="C234" s="123"/>
      <c r="D234" s="123"/>
      <c r="E234" s="110" t="str">
        <f t="shared" si="58"/>
        <v/>
      </c>
      <c r="F234" s="124" t="str">
        <f t="shared" si="60"/>
        <v/>
      </c>
      <c r="G234" s="123"/>
      <c r="H234" s="123"/>
      <c r="I234" s="110" t="str">
        <f t="shared" si="59"/>
        <v/>
      </c>
      <c r="J234" s="124" t="str">
        <f t="shared" si="61"/>
        <v/>
      </c>
    </row>
    <row r="235" spans="1:10" ht="24.95" customHeight="1">
      <c r="A235" s="109">
        <v>9</v>
      </c>
      <c r="B235" s="119" t="s">
        <v>249</v>
      </c>
      <c r="C235" s="123"/>
      <c r="D235" s="123"/>
      <c r="E235" s="110" t="str">
        <f t="shared" si="58"/>
        <v/>
      </c>
      <c r="F235" s="124" t="str">
        <f t="shared" si="60"/>
        <v/>
      </c>
      <c r="G235" s="123"/>
      <c r="H235" s="123"/>
      <c r="I235" s="110" t="str">
        <f t="shared" si="59"/>
        <v/>
      </c>
      <c r="J235" s="124" t="str">
        <f t="shared" si="61"/>
        <v/>
      </c>
    </row>
    <row r="236" spans="1:10" ht="24.95" customHeight="1">
      <c r="A236" s="109">
        <v>10</v>
      </c>
      <c r="B236" s="114" t="s">
        <v>155</v>
      </c>
      <c r="C236" s="123"/>
      <c r="D236" s="123"/>
      <c r="E236" s="110" t="str">
        <f t="shared" si="58"/>
        <v/>
      </c>
      <c r="F236" s="124" t="str">
        <f t="shared" si="60"/>
        <v/>
      </c>
      <c r="G236" s="123"/>
      <c r="H236" s="123"/>
      <c r="I236" s="110" t="str">
        <f t="shared" si="59"/>
        <v/>
      </c>
      <c r="J236" s="124" t="str">
        <f t="shared" si="61"/>
        <v/>
      </c>
    </row>
    <row r="237" spans="1:10" ht="24.95" customHeight="1">
      <c r="A237" s="109">
        <v>11</v>
      </c>
      <c r="B237" s="114" t="s">
        <v>264</v>
      </c>
      <c r="C237" s="123"/>
      <c r="D237" s="123"/>
      <c r="E237" s="110" t="str">
        <f t="shared" si="58"/>
        <v/>
      </c>
      <c r="F237" s="124" t="str">
        <f t="shared" si="60"/>
        <v/>
      </c>
      <c r="G237" s="123"/>
      <c r="H237" s="123"/>
      <c r="I237" s="110" t="str">
        <f t="shared" si="59"/>
        <v/>
      </c>
      <c r="J237" s="124" t="str">
        <f t="shared" si="61"/>
        <v/>
      </c>
    </row>
    <row r="238" spans="1:10" ht="24.95" customHeight="1">
      <c r="A238" s="109">
        <v>12</v>
      </c>
      <c r="B238" s="114" t="s">
        <v>265</v>
      </c>
      <c r="C238" s="123"/>
      <c r="D238" s="123"/>
      <c r="E238" s="110" t="str">
        <f t="shared" si="58"/>
        <v/>
      </c>
      <c r="F238" s="124" t="str">
        <f t="shared" si="60"/>
        <v/>
      </c>
      <c r="G238" s="123"/>
      <c r="H238" s="123"/>
      <c r="I238" s="110" t="str">
        <f t="shared" si="59"/>
        <v/>
      </c>
      <c r="J238" s="124" t="str">
        <f t="shared" si="61"/>
        <v/>
      </c>
    </row>
    <row r="239" spans="1:10" ht="24.95" customHeight="1">
      <c r="A239" s="109">
        <v>13</v>
      </c>
      <c r="B239" s="114" t="s">
        <v>157</v>
      </c>
      <c r="C239" s="123"/>
      <c r="D239" s="123"/>
      <c r="E239" s="110" t="str">
        <f t="shared" si="58"/>
        <v/>
      </c>
      <c r="F239" s="124" t="str">
        <f t="shared" si="60"/>
        <v/>
      </c>
      <c r="G239" s="123"/>
      <c r="H239" s="123"/>
      <c r="I239" s="110" t="str">
        <f t="shared" si="59"/>
        <v/>
      </c>
      <c r="J239" s="124" t="str">
        <f t="shared" si="61"/>
        <v/>
      </c>
    </row>
    <row r="240" spans="1:10" ht="24.95" customHeight="1">
      <c r="A240" s="109">
        <v>14</v>
      </c>
      <c r="B240" s="118" t="s">
        <v>158</v>
      </c>
      <c r="C240" s="123"/>
      <c r="D240" s="123"/>
      <c r="E240" s="110" t="str">
        <f t="shared" si="58"/>
        <v/>
      </c>
      <c r="F240" s="124" t="str">
        <f t="shared" si="60"/>
        <v/>
      </c>
      <c r="G240" s="123"/>
      <c r="H240" s="123"/>
      <c r="I240" s="110" t="str">
        <f t="shared" si="59"/>
        <v/>
      </c>
      <c r="J240" s="124" t="str">
        <f t="shared" si="61"/>
        <v/>
      </c>
    </row>
    <row r="241" spans="1:10" ht="24.95" customHeight="1">
      <c r="A241" s="111">
        <v>15</v>
      </c>
      <c r="B241" s="117" t="s">
        <v>159</v>
      </c>
      <c r="C241" s="123"/>
      <c r="D241" s="123"/>
      <c r="E241" s="110" t="str">
        <f t="shared" si="58"/>
        <v/>
      </c>
      <c r="F241" s="124" t="str">
        <f t="shared" si="60"/>
        <v/>
      </c>
      <c r="G241" s="123"/>
      <c r="H241" s="123"/>
      <c r="I241" s="110" t="str">
        <f t="shared" si="59"/>
        <v/>
      </c>
      <c r="J241" s="124" t="str">
        <f t="shared" si="61"/>
        <v/>
      </c>
    </row>
    <row r="242" spans="1:10" ht="24.95" customHeight="1">
      <c r="A242" s="109">
        <v>16</v>
      </c>
      <c r="B242" s="108" t="s">
        <v>160</v>
      </c>
      <c r="C242" s="123"/>
      <c r="D242" s="123"/>
      <c r="E242" s="110" t="str">
        <f t="shared" si="58"/>
        <v/>
      </c>
      <c r="F242" s="124" t="str">
        <f t="shared" si="60"/>
        <v/>
      </c>
      <c r="G242" s="123"/>
      <c r="H242" s="123"/>
      <c r="I242" s="110" t="str">
        <f t="shared" si="59"/>
        <v/>
      </c>
      <c r="J242" s="124" t="str">
        <f t="shared" si="61"/>
        <v/>
      </c>
    </row>
  </sheetData>
  <mergeCells count="45">
    <mergeCell ref="C202:D202"/>
    <mergeCell ref="E202:F202"/>
    <mergeCell ref="I202:J202"/>
    <mergeCell ref="A222:J223"/>
    <mergeCell ref="C224:D224"/>
    <mergeCell ref="E224:F224"/>
    <mergeCell ref="I224:J224"/>
    <mergeCell ref="A178:J179"/>
    <mergeCell ref="C180:D180"/>
    <mergeCell ref="E180:F180"/>
    <mergeCell ref="I180:J180"/>
    <mergeCell ref="A200:J201"/>
    <mergeCell ref="A1:I3"/>
    <mergeCell ref="J2:J3"/>
    <mergeCell ref="E136:F136"/>
    <mergeCell ref="I136:J136"/>
    <mergeCell ref="C4:D4"/>
    <mergeCell ref="E4:F4"/>
    <mergeCell ref="I92:J92"/>
    <mergeCell ref="C114:D114"/>
    <mergeCell ref="E114:F114"/>
    <mergeCell ref="I114:J114"/>
    <mergeCell ref="C136:D136"/>
    <mergeCell ref="A24:J25"/>
    <mergeCell ref="A46:J47"/>
    <mergeCell ref="A68:J69"/>
    <mergeCell ref="A90:J91"/>
    <mergeCell ref="A112:J113"/>
    <mergeCell ref="A134:J135"/>
    <mergeCell ref="I70:J70"/>
    <mergeCell ref="C158:D158"/>
    <mergeCell ref="E158:F158"/>
    <mergeCell ref="I158:J158"/>
    <mergeCell ref="C70:D70"/>
    <mergeCell ref="E70:F70"/>
    <mergeCell ref="A156:J157"/>
    <mergeCell ref="C92:D92"/>
    <mergeCell ref="C48:D48"/>
    <mergeCell ref="C26:D26"/>
    <mergeCell ref="I4:J4"/>
    <mergeCell ref="E92:F92"/>
    <mergeCell ref="E26:F26"/>
    <mergeCell ref="I26:J26"/>
    <mergeCell ref="E48:F48"/>
    <mergeCell ref="I48:J48"/>
  </mergeCells>
  <pageMargins left="0.23622047244094491" right="0.23622047244094491" top="0.74803149606299213" bottom="0.74803149606299213" header="0.31496062992125984" footer="0.31496062992125984"/>
  <pageSetup paperSize="9" scale="59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E2FEB1-0B1D-45EF-A3FE-04A2F66C5D3B}">
  <sheetPr>
    <pageSetUpPr fitToPage="1"/>
  </sheetPr>
  <dimension ref="A1:M36"/>
  <sheetViews>
    <sheetView zoomScale="70" zoomScaleNormal="70" workbookViewId="0">
      <selection activeCell="I4" sqref="I4:J4"/>
    </sheetView>
  </sheetViews>
  <sheetFormatPr defaultRowHeight="14.25"/>
  <cols>
    <col min="1" max="1" width="3.7109375" style="8" customWidth="1"/>
    <col min="2" max="2" width="32.7109375" style="1" customWidth="1"/>
    <col min="3" max="10" width="15.7109375" style="1" customWidth="1"/>
    <col min="11" max="11" width="7.140625" style="1" customWidth="1"/>
    <col min="12" max="12" width="10" style="1" customWidth="1"/>
    <col min="13" max="13" width="12.85546875" style="1" customWidth="1"/>
    <col min="14" max="46" width="7.140625" style="1" customWidth="1"/>
    <col min="47" max="16384" width="9.140625" style="1"/>
  </cols>
  <sheetData>
    <row r="1" spans="1:13" ht="15">
      <c r="A1" s="170" t="s">
        <v>253</v>
      </c>
      <c r="B1" s="170"/>
      <c r="C1" s="170"/>
      <c r="D1" s="170"/>
      <c r="E1" s="170"/>
      <c r="F1" s="170"/>
      <c r="G1" s="170"/>
      <c r="H1" s="170"/>
      <c r="I1" s="170"/>
      <c r="J1" s="63" t="s">
        <v>14</v>
      </c>
    </row>
    <row r="2" spans="1:13" ht="15" customHeight="1">
      <c r="A2" s="170"/>
      <c r="B2" s="170"/>
      <c r="C2" s="170"/>
      <c r="D2" s="170"/>
      <c r="E2" s="170"/>
      <c r="F2" s="170"/>
      <c r="G2" s="170"/>
      <c r="H2" s="170"/>
      <c r="I2" s="170"/>
      <c r="J2" s="174" t="s">
        <v>325</v>
      </c>
    </row>
    <row r="3" spans="1:13" ht="14.25" customHeight="1">
      <c r="A3" s="169"/>
      <c r="B3" s="169"/>
      <c r="C3" s="169"/>
      <c r="D3" s="169"/>
      <c r="E3" s="169"/>
      <c r="F3" s="169"/>
      <c r="G3" s="169"/>
      <c r="H3" s="169"/>
      <c r="I3" s="169"/>
      <c r="J3" s="175"/>
      <c r="K3" s="6"/>
      <c r="L3" s="6"/>
      <c r="M3" s="6"/>
    </row>
    <row r="4" spans="1:13" ht="50.1" customHeight="1">
      <c r="A4" s="18"/>
      <c r="B4" s="39" t="s">
        <v>0</v>
      </c>
      <c r="C4" s="39" t="str">
        <f>"Факт " &amp; J$2 &amp; "               2024 г"</f>
        <v>Факт Сентябрь               2024 г</v>
      </c>
      <c r="D4" s="39" t="str">
        <f xml:space="preserve"> "Факт " &amp; J$2 &amp; "                 2025 г"</f>
        <v>Факт Сентябрь                 2025 г</v>
      </c>
      <c r="E4" s="173" t="s">
        <v>317</v>
      </c>
      <c r="F4" s="173"/>
      <c r="G4" s="39" t="str">
        <f xml:space="preserve"> "Факт Январь - " &amp; J$2 &amp; " 2024 г"</f>
        <v>Факт Январь - Сентябрь 2024 г</v>
      </c>
      <c r="H4" s="39" t="str">
        <f xml:space="preserve"> "Факт Январь - " &amp; J$2 &amp; " 2025 г"</f>
        <v>Факт Январь - Сентябрь 2025 г</v>
      </c>
      <c r="I4" s="173" t="s">
        <v>317</v>
      </c>
      <c r="J4" s="173"/>
    </row>
    <row r="5" spans="1:13" ht="20.25" customHeight="1">
      <c r="A5" s="18"/>
      <c r="B5" s="12"/>
      <c r="C5" s="29"/>
      <c r="D5" s="29"/>
      <c r="E5" s="28" t="s">
        <v>3</v>
      </c>
      <c r="F5" s="12" t="s">
        <v>4</v>
      </c>
      <c r="G5" s="15"/>
      <c r="H5" s="15"/>
      <c r="I5" s="28" t="s">
        <v>3</v>
      </c>
      <c r="J5" s="12" t="s">
        <v>4</v>
      </c>
    </row>
    <row r="6" spans="1:13" ht="15" customHeight="1">
      <c r="A6" s="18" t="s">
        <v>1</v>
      </c>
      <c r="B6" s="12" t="s">
        <v>2</v>
      </c>
      <c r="C6" s="12">
        <v>1</v>
      </c>
      <c r="D6" s="12">
        <v>2</v>
      </c>
      <c r="E6" s="12">
        <v>3</v>
      </c>
      <c r="F6" s="12">
        <v>4</v>
      </c>
      <c r="G6" s="12">
        <v>5</v>
      </c>
      <c r="H6" s="12">
        <v>6</v>
      </c>
      <c r="I6" s="12">
        <v>7</v>
      </c>
      <c r="J6" s="12">
        <v>8</v>
      </c>
    </row>
    <row r="7" spans="1:13" ht="24.95" customHeight="1">
      <c r="A7" s="18">
        <v>1</v>
      </c>
      <c r="B7" s="29" t="s">
        <v>5</v>
      </c>
      <c r="C7" s="140">
        <v>422</v>
      </c>
      <c r="D7" s="140">
        <v>141</v>
      </c>
      <c r="E7" s="18">
        <f t="shared" ref="E7" si="0">IF(AND(C7=0,D7=0),"",IFERROR(IF(OR(D7=0,D7=""),-C7,D7-C7),""))</f>
        <v>-281</v>
      </c>
      <c r="F7" s="73">
        <f>IFERROR(D7/C7,"")</f>
        <v>0.33412322274881517</v>
      </c>
      <c r="G7" s="140">
        <v>2120</v>
      </c>
      <c r="H7" s="140">
        <v>2049</v>
      </c>
      <c r="I7" s="18">
        <f t="shared" ref="I7:I16" si="1">IF(AND(G7=0,H7=0),"",IFERROR(IF(OR(H7=0,H7=""),-G7,H7-G7),""))</f>
        <v>-71</v>
      </c>
      <c r="J7" s="73">
        <f>IFERROR(H7/G7,"")</f>
        <v>0.96650943396226419</v>
      </c>
    </row>
    <row r="8" spans="1:13" ht="24.95" customHeight="1">
      <c r="A8" s="18">
        <v>2</v>
      </c>
      <c r="B8" s="29" t="s">
        <v>6</v>
      </c>
      <c r="C8" s="140">
        <v>250</v>
      </c>
      <c r="D8" s="14">
        <v>321</v>
      </c>
      <c r="E8" s="18">
        <f t="shared" ref="E8:E16" si="2">IF(AND(C8=0,D8=0),"",IFERROR(IF(OR(D8=0,D8=""),-C8,D8-C8),""))</f>
        <v>71</v>
      </c>
      <c r="F8" s="73">
        <f t="shared" ref="F8:F16" si="3">IFERROR(D8/C8,"")</f>
        <v>1.284</v>
      </c>
      <c r="G8" s="140">
        <v>2234</v>
      </c>
      <c r="H8" s="140">
        <v>3255</v>
      </c>
      <c r="I8" s="18">
        <f t="shared" si="1"/>
        <v>1021</v>
      </c>
      <c r="J8" s="73">
        <f t="shared" ref="J8:J16" si="4">IFERROR(H8/G8,"")</f>
        <v>1.4570277529095792</v>
      </c>
    </row>
    <row r="9" spans="1:13" ht="24.95" customHeight="1">
      <c r="A9" s="18">
        <v>3</v>
      </c>
      <c r="B9" s="15" t="s">
        <v>284</v>
      </c>
      <c r="C9" s="140">
        <v>453</v>
      </c>
      <c r="D9" s="14">
        <v>371</v>
      </c>
      <c r="E9" s="18">
        <f t="shared" si="2"/>
        <v>-82</v>
      </c>
      <c r="F9" s="73">
        <f t="shared" si="3"/>
        <v>0.81898454746136862</v>
      </c>
      <c r="G9" s="140">
        <v>2690</v>
      </c>
      <c r="H9" s="140">
        <v>3303</v>
      </c>
      <c r="I9" s="18">
        <f t="shared" si="1"/>
        <v>613</v>
      </c>
      <c r="J9" s="73">
        <f t="shared" si="4"/>
        <v>1.2278810408921934</v>
      </c>
    </row>
    <row r="10" spans="1:13" ht="24.95" customHeight="1">
      <c r="A10" s="18">
        <v>4</v>
      </c>
      <c r="B10" s="15" t="s">
        <v>285</v>
      </c>
      <c r="C10" s="140">
        <v>138</v>
      </c>
      <c r="D10" s="14">
        <v>70</v>
      </c>
      <c r="E10" s="18">
        <f t="shared" si="2"/>
        <v>-68</v>
      </c>
      <c r="F10" s="73">
        <f t="shared" si="3"/>
        <v>0.50724637681159424</v>
      </c>
      <c r="G10" s="140">
        <v>773</v>
      </c>
      <c r="H10" s="140">
        <v>937</v>
      </c>
      <c r="I10" s="18">
        <f t="shared" si="1"/>
        <v>164</v>
      </c>
      <c r="J10" s="73">
        <f t="shared" si="4"/>
        <v>1.2121604139715394</v>
      </c>
    </row>
    <row r="11" spans="1:13" ht="24.95" customHeight="1">
      <c r="A11" s="18">
        <v>5</v>
      </c>
      <c r="B11" s="29" t="s">
        <v>7</v>
      </c>
      <c r="C11" s="140">
        <v>495</v>
      </c>
      <c r="D11" s="14">
        <v>115</v>
      </c>
      <c r="E11" s="18">
        <f t="shared" si="2"/>
        <v>-380</v>
      </c>
      <c r="F11" s="73">
        <f t="shared" si="3"/>
        <v>0.23232323232323232</v>
      </c>
      <c r="G11" s="140">
        <v>1334</v>
      </c>
      <c r="H11" s="140">
        <v>1940</v>
      </c>
      <c r="I11" s="18">
        <f t="shared" si="1"/>
        <v>606</v>
      </c>
      <c r="J11" s="73">
        <f t="shared" si="4"/>
        <v>1.4542728635682158</v>
      </c>
    </row>
    <row r="12" spans="1:13" ht="24.95" customHeight="1">
      <c r="A12" s="18">
        <v>6</v>
      </c>
      <c r="B12" s="29" t="s">
        <v>8</v>
      </c>
      <c r="C12" s="140">
        <v>315</v>
      </c>
      <c r="D12" s="14">
        <v>91</v>
      </c>
      <c r="E12" s="18">
        <f t="shared" si="2"/>
        <v>-224</v>
      </c>
      <c r="F12" s="73">
        <f t="shared" si="3"/>
        <v>0.28888888888888886</v>
      </c>
      <c r="G12" s="140">
        <v>831</v>
      </c>
      <c r="H12" s="140">
        <v>1398</v>
      </c>
      <c r="I12" s="18">
        <f t="shared" si="1"/>
        <v>567</v>
      </c>
      <c r="J12" s="73">
        <f t="shared" si="4"/>
        <v>1.6823104693140793</v>
      </c>
    </row>
    <row r="13" spans="1:13" ht="24.95" customHeight="1">
      <c r="A13" s="18">
        <v>7</v>
      </c>
      <c r="B13" s="29" t="s">
        <v>9</v>
      </c>
      <c r="C13" s="140">
        <v>269</v>
      </c>
      <c r="D13" s="14">
        <v>99</v>
      </c>
      <c r="E13" s="18">
        <f t="shared" si="2"/>
        <v>-170</v>
      </c>
      <c r="F13" s="73">
        <f t="shared" si="3"/>
        <v>0.36802973977695169</v>
      </c>
      <c r="G13" s="140">
        <v>710</v>
      </c>
      <c r="H13" s="140">
        <v>1433</v>
      </c>
      <c r="I13" s="18">
        <f t="shared" si="1"/>
        <v>723</v>
      </c>
      <c r="J13" s="73">
        <f t="shared" si="4"/>
        <v>2.0183098591549298</v>
      </c>
    </row>
    <row r="14" spans="1:13" ht="24.95" customHeight="1">
      <c r="A14" s="18">
        <v>8</v>
      </c>
      <c r="B14" s="29" t="s">
        <v>10</v>
      </c>
      <c r="C14" s="140">
        <v>14088</v>
      </c>
      <c r="D14" s="14">
        <v>4097.5</v>
      </c>
      <c r="E14" s="18">
        <f t="shared" si="2"/>
        <v>-9990.5</v>
      </c>
      <c r="F14" s="73">
        <f t="shared" si="3"/>
        <v>0.29085036910846113</v>
      </c>
      <c r="G14" s="140">
        <v>33924.5</v>
      </c>
      <c r="H14" s="140">
        <v>53374.5</v>
      </c>
      <c r="I14" s="18">
        <f t="shared" si="1"/>
        <v>19450</v>
      </c>
      <c r="J14" s="73">
        <f t="shared" si="4"/>
        <v>1.5733319577296645</v>
      </c>
    </row>
    <row r="15" spans="1:13" ht="24.95" customHeight="1">
      <c r="A15" s="18">
        <v>9</v>
      </c>
      <c r="B15" s="15" t="s">
        <v>286</v>
      </c>
      <c r="C15" s="140">
        <v>16148.5</v>
      </c>
      <c r="D15" s="14">
        <v>4732.5</v>
      </c>
      <c r="E15" s="18">
        <f t="shared" si="2"/>
        <v>-11416</v>
      </c>
      <c r="F15" s="73">
        <f t="shared" si="3"/>
        <v>0.29306127504102547</v>
      </c>
      <c r="G15" s="140">
        <v>42204.5</v>
      </c>
      <c r="H15" s="140">
        <v>71968.5</v>
      </c>
      <c r="I15" s="18">
        <f t="shared" si="1"/>
        <v>29764</v>
      </c>
      <c r="J15" s="73">
        <f t="shared" si="4"/>
        <v>1.7052328543164827</v>
      </c>
    </row>
    <row r="16" spans="1:13" ht="24.95" customHeight="1">
      <c r="A16" s="18">
        <v>10</v>
      </c>
      <c r="B16" s="15" t="s">
        <v>287</v>
      </c>
      <c r="C16" s="140">
        <v>6961</v>
      </c>
      <c r="D16" s="14">
        <v>6083</v>
      </c>
      <c r="E16" s="18">
        <f t="shared" si="2"/>
        <v>-878</v>
      </c>
      <c r="F16" s="73">
        <f t="shared" si="3"/>
        <v>0.87386869702628933</v>
      </c>
      <c r="G16" s="140">
        <v>22847</v>
      </c>
      <c r="H16" s="140">
        <v>70007.399999999994</v>
      </c>
      <c r="I16" s="18">
        <f t="shared" si="1"/>
        <v>47160.399999999994</v>
      </c>
      <c r="J16" s="73">
        <f t="shared" si="4"/>
        <v>3.0641834814198798</v>
      </c>
    </row>
    <row r="17" ht="20.100000000000001" customHeight="1"/>
    <row r="21" ht="14.25" customHeight="1"/>
    <row r="22" ht="14.25" customHeight="1"/>
    <row r="23" ht="65.099999999999994" customHeight="1"/>
    <row r="24" ht="65.099999999999994" customHeight="1"/>
    <row r="25" ht="15" customHeight="1"/>
    <row r="26" ht="23.1" customHeight="1"/>
    <row r="27" ht="23.1" customHeight="1"/>
    <row r="28" ht="23.1" customHeight="1"/>
    <row r="29" ht="23.1" customHeight="1"/>
    <row r="30" ht="23.1" customHeight="1"/>
    <row r="31" ht="23.1" customHeight="1"/>
    <row r="32" ht="23.1" customHeight="1"/>
    <row r="33" ht="23.1" customHeight="1"/>
    <row r="34" ht="23.1" customHeight="1"/>
    <row r="35" ht="23.1" customHeight="1"/>
    <row r="36" ht="23.1" customHeight="1"/>
  </sheetData>
  <mergeCells count="4">
    <mergeCell ref="E4:F4"/>
    <mergeCell ref="I4:J4"/>
    <mergeCell ref="A1:I3"/>
    <mergeCell ref="J2:J3"/>
  </mergeCells>
  <pageMargins left="0.25" right="0.25" top="0.75" bottom="0.75" header="0.3" footer="0.3"/>
  <pageSetup paperSize="9" scale="87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DD4A0A-B9E2-4622-A6E3-8D9A9A1C6A2F}">
  <sheetPr>
    <pageSetUpPr fitToPage="1"/>
  </sheetPr>
  <dimension ref="A1:N17"/>
  <sheetViews>
    <sheetView zoomScale="70" zoomScaleNormal="70" workbookViewId="0">
      <selection activeCell="I4" sqref="I4:J4"/>
    </sheetView>
  </sheetViews>
  <sheetFormatPr defaultRowHeight="15"/>
  <cols>
    <col min="1" max="1" width="3.7109375" customWidth="1"/>
    <col min="2" max="2" width="41.85546875" customWidth="1"/>
    <col min="3" max="10" width="15.7109375" customWidth="1"/>
    <col min="14" max="14" width="14.7109375" customWidth="1"/>
  </cols>
  <sheetData>
    <row r="1" spans="1:14">
      <c r="A1" s="170" t="s">
        <v>251</v>
      </c>
      <c r="B1" s="170"/>
      <c r="C1" s="170"/>
      <c r="D1" s="170"/>
      <c r="E1" s="170"/>
      <c r="F1" s="170"/>
      <c r="G1" s="170"/>
      <c r="H1" s="170"/>
      <c r="I1" s="170"/>
      <c r="J1" s="60" t="s">
        <v>14</v>
      </c>
    </row>
    <row r="2" spans="1:14">
      <c r="A2" s="170"/>
      <c r="B2" s="170"/>
      <c r="C2" s="170"/>
      <c r="D2" s="170"/>
      <c r="E2" s="170"/>
      <c r="F2" s="170"/>
      <c r="G2" s="170"/>
      <c r="H2" s="170"/>
      <c r="I2" s="170"/>
      <c r="J2" s="171" t="s">
        <v>325</v>
      </c>
    </row>
    <row r="3" spans="1:14">
      <c r="A3" s="169"/>
      <c r="B3" s="169"/>
      <c r="C3" s="169"/>
      <c r="D3" s="169"/>
      <c r="E3" s="169"/>
      <c r="F3" s="169"/>
      <c r="G3" s="169"/>
      <c r="H3" s="169"/>
      <c r="I3" s="169"/>
      <c r="J3" s="172"/>
      <c r="M3" s="6"/>
      <c r="N3" s="1"/>
    </row>
    <row r="4" spans="1:14" ht="50.1" customHeight="1">
      <c r="A4" s="2"/>
      <c r="B4" s="16" t="s">
        <v>0</v>
      </c>
      <c r="C4" s="16" t="str">
        <f>"Факт " &amp; J2 &amp; "         2024 г"</f>
        <v>Факт Сентябрь         2024 г</v>
      </c>
      <c r="D4" s="16" t="str">
        <f xml:space="preserve"> "Факт " &amp; J2 &amp; "           2025 г"</f>
        <v>Факт Сентябрь           2025 г</v>
      </c>
      <c r="E4" s="176" t="s">
        <v>317</v>
      </c>
      <c r="F4" s="177"/>
      <c r="G4" s="16" t="str">
        <f xml:space="preserve"> "Факт Январь -" &amp; J2 &amp; " 2024 г"</f>
        <v>Факт Январь -Сентябрь 2024 г</v>
      </c>
      <c r="H4" s="16" t="str">
        <f xml:space="preserve"> "Факт Январь -" &amp; J2 &amp; " 2025 г"</f>
        <v>Факт Январь -Сентябрь 2025 г</v>
      </c>
      <c r="I4" s="176" t="s">
        <v>317</v>
      </c>
      <c r="J4" s="177"/>
      <c r="M4" s="8"/>
    </row>
    <row r="5" spans="1:14" ht="15" customHeight="1">
      <c r="A5" s="2"/>
      <c r="B5" s="3"/>
      <c r="C5" s="54"/>
      <c r="D5" s="54"/>
      <c r="E5" s="9" t="s">
        <v>3</v>
      </c>
      <c r="F5" s="4" t="s">
        <v>4</v>
      </c>
      <c r="G5" s="5"/>
      <c r="H5" s="5"/>
      <c r="I5" s="9" t="s">
        <v>3</v>
      </c>
      <c r="J5" s="4" t="s">
        <v>4</v>
      </c>
      <c r="M5" s="8"/>
      <c r="N5" s="7"/>
    </row>
    <row r="6" spans="1:14" ht="15" customHeight="1">
      <c r="A6" s="19" t="s">
        <v>1</v>
      </c>
      <c r="B6" s="12" t="s">
        <v>12</v>
      </c>
      <c r="C6" s="12">
        <v>1</v>
      </c>
      <c r="D6" s="12">
        <v>2</v>
      </c>
      <c r="E6" s="12">
        <v>3</v>
      </c>
      <c r="F6" s="12">
        <v>4</v>
      </c>
      <c r="G6" s="12">
        <v>5</v>
      </c>
      <c r="H6" s="12">
        <v>6</v>
      </c>
      <c r="I6" s="12">
        <v>7</v>
      </c>
      <c r="J6" s="12">
        <v>8</v>
      </c>
    </row>
    <row r="7" spans="1:14" ht="24.95" customHeight="1">
      <c r="A7" s="19">
        <v>1</v>
      </c>
      <c r="B7" s="13" t="s">
        <v>13</v>
      </c>
      <c r="C7" s="14">
        <v>85</v>
      </c>
      <c r="D7" s="14">
        <v>103</v>
      </c>
      <c r="E7" s="18">
        <f t="shared" ref="E7:E16" si="0">IF(AND(C7=0,D7=0),"",IFERROR(IF(OR(D7=0,D7=""),-C7,D7-C7),""))</f>
        <v>18</v>
      </c>
      <c r="F7" s="73">
        <f>IFERROR(D7/C7,"")</f>
        <v>1.2117647058823529</v>
      </c>
      <c r="G7" s="14">
        <v>617</v>
      </c>
      <c r="H7" s="14">
        <v>1280</v>
      </c>
      <c r="I7" s="18">
        <f t="shared" ref="I7:I16" si="1">IF(AND(G7=0,H7=0),"",IFERROR(IF(OR(H7=0,H7=""),-G7,H7-G7),""))</f>
        <v>663</v>
      </c>
      <c r="J7" s="73">
        <f>IFERROR(H7/G7,"")</f>
        <v>2.0745542949756888</v>
      </c>
    </row>
    <row r="8" spans="1:14" ht="24.95" customHeight="1">
      <c r="A8" s="19">
        <v>2</v>
      </c>
      <c r="B8" s="13" t="s">
        <v>290</v>
      </c>
      <c r="C8" s="14">
        <v>200352.78</v>
      </c>
      <c r="D8" s="14">
        <v>318657.3</v>
      </c>
      <c r="E8" s="18">
        <f t="shared" si="0"/>
        <v>118304.51999999999</v>
      </c>
      <c r="F8" s="73">
        <f t="shared" ref="F8:F17" si="2">IFERROR(D8/C8,"")</f>
        <v>1.590481050475067</v>
      </c>
      <c r="G8" s="14">
        <v>1307774.82</v>
      </c>
      <c r="H8" s="14">
        <v>3059854.0320000001</v>
      </c>
      <c r="I8" s="18">
        <f t="shared" si="1"/>
        <v>1752079.2120000001</v>
      </c>
      <c r="J8" s="73">
        <f t="shared" ref="J8:J17" si="3">IFERROR(H8/G8,"")</f>
        <v>2.3397407452760102</v>
      </c>
    </row>
    <row r="9" spans="1:14" ht="24.95" customHeight="1">
      <c r="A9" s="19">
        <v>3</v>
      </c>
      <c r="B9" s="13" t="s">
        <v>168</v>
      </c>
      <c r="C9" s="14">
        <v>0</v>
      </c>
      <c r="D9" s="14">
        <v>0</v>
      </c>
      <c r="E9" s="18" t="str">
        <f t="shared" si="0"/>
        <v/>
      </c>
      <c r="F9" s="73" t="str">
        <f t="shared" si="2"/>
        <v/>
      </c>
      <c r="G9" s="14">
        <v>0</v>
      </c>
      <c r="H9" s="14">
        <v>0</v>
      </c>
      <c r="I9" s="18" t="str">
        <f t="shared" si="1"/>
        <v/>
      </c>
      <c r="J9" s="73" t="str">
        <f t="shared" si="3"/>
        <v/>
      </c>
    </row>
    <row r="10" spans="1:14" ht="24.95" customHeight="1">
      <c r="A10" s="19">
        <v>4</v>
      </c>
      <c r="B10" s="29" t="s">
        <v>134</v>
      </c>
      <c r="C10" s="14">
        <v>234</v>
      </c>
      <c r="D10" s="14">
        <v>58</v>
      </c>
      <c r="E10" s="18">
        <f t="shared" si="0"/>
        <v>-176</v>
      </c>
      <c r="F10" s="73">
        <f t="shared" si="2"/>
        <v>0.24786324786324787</v>
      </c>
      <c r="G10" s="14">
        <v>2232</v>
      </c>
      <c r="H10" s="14">
        <v>853</v>
      </c>
      <c r="I10" s="18">
        <f t="shared" si="1"/>
        <v>-1379</v>
      </c>
      <c r="J10" s="73">
        <f t="shared" si="3"/>
        <v>0.38216845878136202</v>
      </c>
    </row>
    <row r="11" spans="1:14" ht="24.95" customHeight="1">
      <c r="A11" s="19">
        <v>5</v>
      </c>
      <c r="B11" s="75" t="s">
        <v>135</v>
      </c>
      <c r="C11" s="14">
        <v>189831.99</v>
      </c>
      <c r="D11" s="14">
        <v>294148.2</v>
      </c>
      <c r="E11" s="18">
        <f t="shared" si="0"/>
        <v>104316.21000000002</v>
      </c>
      <c r="F11" s="73">
        <f t="shared" si="2"/>
        <v>1.5495186032659722</v>
      </c>
      <c r="G11" s="14">
        <v>953366.89</v>
      </c>
      <c r="H11" s="14">
        <v>2515101.7200000002</v>
      </c>
      <c r="I11" s="18">
        <f t="shared" si="1"/>
        <v>1561734.83</v>
      </c>
      <c r="J11" s="73">
        <f t="shared" si="3"/>
        <v>2.6381257272318321</v>
      </c>
    </row>
    <row r="12" spans="1:14" ht="24.95" customHeight="1">
      <c r="A12" s="19">
        <v>6</v>
      </c>
      <c r="B12" s="11" t="s">
        <v>289</v>
      </c>
      <c r="C12" s="14">
        <v>16</v>
      </c>
      <c r="D12" s="14">
        <v>7</v>
      </c>
      <c r="E12" s="18">
        <f t="shared" si="0"/>
        <v>-9</v>
      </c>
      <c r="F12" s="73">
        <f t="shared" si="2"/>
        <v>0.4375</v>
      </c>
      <c r="G12" s="14">
        <v>69</v>
      </c>
      <c r="H12" s="14">
        <v>190</v>
      </c>
      <c r="I12" s="18">
        <f t="shared" si="1"/>
        <v>121</v>
      </c>
      <c r="J12" s="73">
        <f t="shared" si="3"/>
        <v>2.7536231884057969</v>
      </c>
    </row>
    <row r="13" spans="1:14" ht="24.95" customHeight="1">
      <c r="A13" s="19">
        <v>7</v>
      </c>
      <c r="B13" s="75" t="s">
        <v>136</v>
      </c>
      <c r="C13" s="14">
        <v>22173.17</v>
      </c>
      <c r="D13" s="14">
        <v>15860.54</v>
      </c>
      <c r="E13" s="18">
        <f t="shared" si="0"/>
        <v>-6312.6299999999974</v>
      </c>
      <c r="F13" s="73">
        <f t="shared" si="2"/>
        <v>0.71530322457276074</v>
      </c>
      <c r="G13" s="14">
        <v>100631.91</v>
      </c>
      <c r="H13" s="14">
        <v>277444.55</v>
      </c>
      <c r="I13" s="18">
        <f t="shared" si="1"/>
        <v>176812.63999999998</v>
      </c>
      <c r="J13" s="73">
        <f t="shared" si="3"/>
        <v>2.7570235922184123</v>
      </c>
    </row>
    <row r="14" spans="1:14" ht="24.95" customHeight="1">
      <c r="A14" s="19">
        <v>8</v>
      </c>
      <c r="B14" s="11" t="s">
        <v>53</v>
      </c>
      <c r="C14" s="14">
        <v>42</v>
      </c>
      <c r="D14" s="14">
        <v>103.46</v>
      </c>
      <c r="E14" s="18">
        <f t="shared" si="0"/>
        <v>61.459999999999994</v>
      </c>
      <c r="F14" s="73">
        <f t="shared" si="2"/>
        <v>2.4633333333333334</v>
      </c>
      <c r="G14" s="14">
        <v>257</v>
      </c>
      <c r="H14" s="14">
        <v>3480.35</v>
      </c>
      <c r="I14" s="18">
        <f t="shared" si="1"/>
        <v>3223.35</v>
      </c>
      <c r="J14" s="73">
        <f t="shared" si="3"/>
        <v>13.542217898832684</v>
      </c>
    </row>
    <row r="15" spans="1:14" ht="24.95" customHeight="1">
      <c r="A15" s="19">
        <v>9</v>
      </c>
      <c r="B15" s="75" t="s">
        <v>135</v>
      </c>
      <c r="C15" s="14">
        <v>73091.7</v>
      </c>
      <c r="D15" s="14">
        <v>75216.55</v>
      </c>
      <c r="E15" s="18">
        <f t="shared" si="0"/>
        <v>2124.8500000000058</v>
      </c>
      <c r="F15" s="73">
        <f t="shared" si="2"/>
        <v>1.0290710162713415</v>
      </c>
      <c r="G15" s="14">
        <v>528486.9</v>
      </c>
      <c r="H15" s="14">
        <v>545486.19999999995</v>
      </c>
      <c r="I15" s="18">
        <f t="shared" si="1"/>
        <v>16999.29999999993</v>
      </c>
      <c r="J15" s="73">
        <f t="shared" si="3"/>
        <v>1.0321659817868711</v>
      </c>
    </row>
    <row r="16" spans="1:14" ht="24.95" customHeight="1">
      <c r="A16" s="19">
        <v>10</v>
      </c>
      <c r="B16" s="11" t="s">
        <v>288</v>
      </c>
      <c r="C16" s="14">
        <v>8</v>
      </c>
      <c r="D16" s="14">
        <v>45</v>
      </c>
      <c r="E16" s="18">
        <f t="shared" si="0"/>
        <v>37</v>
      </c>
      <c r="F16" s="73">
        <f t="shared" si="2"/>
        <v>5.625</v>
      </c>
      <c r="G16" s="14">
        <v>136</v>
      </c>
      <c r="H16" s="14">
        <v>356</v>
      </c>
      <c r="I16" s="18">
        <f t="shared" si="1"/>
        <v>220</v>
      </c>
      <c r="J16" s="73">
        <f t="shared" si="3"/>
        <v>2.6176470588235294</v>
      </c>
    </row>
    <row r="17" spans="1:10" ht="24.95" customHeight="1">
      <c r="A17" s="19">
        <v>11</v>
      </c>
      <c r="B17" s="75" t="s">
        <v>135</v>
      </c>
      <c r="C17" s="14">
        <v>2678.19</v>
      </c>
      <c r="D17" s="14">
        <v>9768.07</v>
      </c>
      <c r="E17" s="18">
        <f t="shared" ref="E17" si="4">IF(AND(C17=0,D17=0),"",IFERROR(IF(OR(D17=0,D17=""),-C17,D17-C17),""))</f>
        <v>7089.8799999999992</v>
      </c>
      <c r="F17" s="73">
        <f t="shared" si="2"/>
        <v>3.6472655039410942</v>
      </c>
      <c r="G17" s="14">
        <v>77630.87</v>
      </c>
      <c r="H17" s="14">
        <v>384596.56</v>
      </c>
      <c r="I17" s="84">
        <f t="shared" ref="I17" si="5">IF(H17-G17=0, "",H17-G17)</f>
        <v>306965.69</v>
      </c>
      <c r="J17" s="73">
        <f t="shared" si="3"/>
        <v>4.9541704221529406</v>
      </c>
    </row>
  </sheetData>
  <sheetProtection algorithmName="SHA-512" hashValue="kQbVbcZcXceXQwp5UauEb5VxIklpwHG1dt3jkRo0w0jcDaG++GX69I/Cg4do74L2kc1Az4BJvUwCN4hroLIYXg==" saltValue="Oj5LOISuOBE9ceSAYrHEfg==" spinCount="100000" sheet="1" objects="1" scenarios="1"/>
  <mergeCells count="4">
    <mergeCell ref="E4:F4"/>
    <mergeCell ref="I4:J4"/>
    <mergeCell ref="A1:I3"/>
    <mergeCell ref="J2:J3"/>
  </mergeCells>
  <phoneticPr fontId="4" type="noConversion"/>
  <pageMargins left="0.25" right="0.25" top="0.75" bottom="0.75" header="0.3" footer="0.3"/>
  <pageSetup paperSize="9" scale="8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B14716-BBEE-4A86-888B-CD521C375EB8}">
  <sheetPr>
    <pageSetUpPr fitToPage="1"/>
  </sheetPr>
  <dimension ref="A1:J12"/>
  <sheetViews>
    <sheetView zoomScale="70" zoomScaleNormal="70" workbookViewId="0">
      <selection activeCell="I4" sqref="I4:J4"/>
    </sheetView>
  </sheetViews>
  <sheetFormatPr defaultRowHeight="15"/>
  <cols>
    <col min="1" max="1" width="4.5703125" customWidth="1"/>
    <col min="2" max="2" width="35.140625" customWidth="1"/>
    <col min="3" max="3" width="17.140625" customWidth="1"/>
    <col min="4" max="4" width="17.42578125" customWidth="1"/>
    <col min="5" max="6" width="15.140625" customWidth="1"/>
    <col min="7" max="8" width="16" customWidth="1"/>
    <col min="9" max="10" width="16.28515625" customWidth="1"/>
  </cols>
  <sheetData>
    <row r="1" spans="1:10">
      <c r="A1" s="170" t="s">
        <v>315</v>
      </c>
      <c r="B1" s="170"/>
      <c r="C1" s="170"/>
      <c r="D1" s="170"/>
      <c r="E1" s="170"/>
      <c r="F1" s="170"/>
      <c r="G1" s="170"/>
      <c r="H1" s="170"/>
      <c r="I1" s="170"/>
      <c r="J1" s="134" t="s">
        <v>14</v>
      </c>
    </row>
    <row r="2" spans="1:10">
      <c r="A2" s="170"/>
      <c r="B2" s="170"/>
      <c r="C2" s="170"/>
      <c r="D2" s="170"/>
      <c r="E2" s="170"/>
      <c r="F2" s="170"/>
      <c r="G2" s="170"/>
      <c r="H2" s="170"/>
      <c r="I2" s="170"/>
      <c r="J2" s="174" t="s">
        <v>325</v>
      </c>
    </row>
    <row r="3" spans="1:10">
      <c r="A3" s="169"/>
      <c r="B3" s="169"/>
      <c r="C3" s="169"/>
      <c r="D3" s="169"/>
      <c r="E3" s="169"/>
      <c r="F3" s="169"/>
      <c r="G3" s="169"/>
      <c r="H3" s="169"/>
      <c r="I3" s="169"/>
      <c r="J3" s="175"/>
    </row>
    <row r="4" spans="1:10" ht="53.25" customHeight="1">
      <c r="A4" s="2"/>
      <c r="B4" s="135" t="s">
        <v>0</v>
      </c>
      <c r="C4" s="135" t="str">
        <f>"Факт " &amp; J2 &amp; " 2024 г"</f>
        <v>Факт Сентябрь 2024 г</v>
      </c>
      <c r="D4" s="135" t="str">
        <f xml:space="preserve"> "Факт " &amp; J2 &amp; " 2025 г"</f>
        <v>Факт Сентябрь 2025 г</v>
      </c>
      <c r="E4" s="176" t="s">
        <v>317</v>
      </c>
      <c r="F4" s="177"/>
      <c r="G4" s="135" t="str">
        <f xml:space="preserve"> "Факт Январь - "&amp; J2 &amp; " 2024 г"</f>
        <v>Факт Январь - Сентябрь 2024 г</v>
      </c>
      <c r="H4" s="135" t="str">
        <f xml:space="preserve"> "Факт Январь - " &amp;J2 &amp; " 2025 г"</f>
        <v>Факт Январь - Сентябрь 2025 г</v>
      </c>
      <c r="I4" s="176" t="s">
        <v>317</v>
      </c>
      <c r="J4" s="177"/>
    </row>
    <row r="5" spans="1:10" ht="20.25" customHeight="1">
      <c r="A5" s="2"/>
      <c r="B5" s="3"/>
      <c r="C5" s="54"/>
      <c r="D5" s="54"/>
      <c r="E5" s="9" t="s">
        <v>3</v>
      </c>
      <c r="F5" s="4" t="s">
        <v>4</v>
      </c>
      <c r="G5" s="5"/>
      <c r="H5" s="5"/>
      <c r="I5" s="9" t="s">
        <v>3</v>
      </c>
      <c r="J5" s="4" t="s">
        <v>4</v>
      </c>
    </row>
    <row r="6" spans="1:10" ht="20.25" customHeight="1">
      <c r="A6" s="19" t="s">
        <v>1</v>
      </c>
      <c r="B6" s="12" t="s">
        <v>12</v>
      </c>
      <c r="C6" s="12">
        <v>1</v>
      </c>
      <c r="D6" s="12">
        <v>2</v>
      </c>
      <c r="E6" s="12">
        <v>3</v>
      </c>
      <c r="F6" s="12">
        <v>4</v>
      </c>
      <c r="G6" s="12">
        <v>5</v>
      </c>
      <c r="H6" s="12">
        <v>6</v>
      </c>
      <c r="I6" s="12">
        <v>7</v>
      </c>
      <c r="J6" s="12">
        <v>8</v>
      </c>
    </row>
    <row r="7" spans="1:10" ht="20.25" customHeight="1">
      <c r="A7" s="19">
        <v>1</v>
      </c>
      <c r="B7" s="13" t="s">
        <v>309</v>
      </c>
      <c r="C7" s="14">
        <v>7001.16</v>
      </c>
      <c r="D7" s="14"/>
      <c r="E7" s="110">
        <f t="shared" ref="E7:E12" si="0">IF(AND(C7=0,D7=0),"",IFERROR(IF(OR(D7=0,D7=""),-C7,D7-C7),""))</f>
        <v>-7001.16</v>
      </c>
      <c r="F7" s="124">
        <f>IFERROR(D7/C7,"")</f>
        <v>0</v>
      </c>
      <c r="G7" s="14"/>
      <c r="H7" s="14"/>
      <c r="I7" s="110" t="str">
        <f t="shared" ref="I7:I12" si="1">IF(AND(G7=0,H7=0),"",IFERROR(IF(OR(H7=0,H7=""),-G7,H7-G7),""))</f>
        <v/>
      </c>
      <c r="J7" s="124" t="str">
        <f>IFERROR(H7/G7,"")</f>
        <v/>
      </c>
    </row>
    <row r="8" spans="1:10" ht="20.25" customHeight="1">
      <c r="A8" s="19">
        <v>2</v>
      </c>
      <c r="B8" s="13" t="s">
        <v>310</v>
      </c>
      <c r="C8" s="14">
        <v>568.41</v>
      </c>
      <c r="D8" s="14"/>
      <c r="E8" s="110">
        <f t="shared" si="0"/>
        <v>-568.41</v>
      </c>
      <c r="F8" s="124">
        <f t="shared" ref="F8:F12" si="2">IFERROR(D8/C8,"")</f>
        <v>0</v>
      </c>
      <c r="G8" s="14"/>
      <c r="H8" s="14"/>
      <c r="I8" s="110" t="str">
        <f t="shared" si="1"/>
        <v/>
      </c>
      <c r="J8" s="124" t="str">
        <f t="shared" ref="J8:J12" si="3">IFERROR(H8/G8,"")</f>
        <v/>
      </c>
    </row>
    <row r="9" spans="1:10" ht="20.25" customHeight="1">
      <c r="A9" s="19">
        <v>3</v>
      </c>
      <c r="B9" s="13" t="s">
        <v>311</v>
      </c>
      <c r="C9" s="14">
        <v>2657.16</v>
      </c>
      <c r="D9" s="14"/>
      <c r="E9" s="110">
        <f t="shared" si="0"/>
        <v>-2657.16</v>
      </c>
      <c r="F9" s="124">
        <f t="shared" si="2"/>
        <v>0</v>
      </c>
      <c r="G9" s="14"/>
      <c r="H9" s="14"/>
      <c r="I9" s="110" t="str">
        <f t="shared" si="1"/>
        <v/>
      </c>
      <c r="J9" s="124" t="str">
        <f t="shared" si="3"/>
        <v/>
      </c>
    </row>
    <row r="10" spans="1:10" ht="20.25" customHeight="1">
      <c r="A10" s="19">
        <v>4</v>
      </c>
      <c r="B10" s="29" t="s">
        <v>312</v>
      </c>
      <c r="C10" s="14">
        <v>1783.07</v>
      </c>
      <c r="D10" s="14"/>
      <c r="E10" s="110">
        <f t="shared" si="0"/>
        <v>-1783.07</v>
      </c>
      <c r="F10" s="124">
        <f t="shared" si="2"/>
        <v>0</v>
      </c>
      <c r="G10" s="14"/>
      <c r="H10" s="14"/>
      <c r="I10" s="110" t="str">
        <f t="shared" si="1"/>
        <v/>
      </c>
      <c r="J10" s="124" t="str">
        <f t="shared" si="3"/>
        <v/>
      </c>
    </row>
    <row r="11" spans="1:10" ht="20.25" customHeight="1">
      <c r="A11" s="19">
        <v>6</v>
      </c>
      <c r="B11" s="11" t="s">
        <v>313</v>
      </c>
      <c r="C11" s="14">
        <v>7037.74</v>
      </c>
      <c r="D11" s="14"/>
      <c r="E11" s="110">
        <f t="shared" si="0"/>
        <v>-7037.74</v>
      </c>
      <c r="F11" s="124">
        <f t="shared" si="2"/>
        <v>0</v>
      </c>
      <c r="G11" s="14"/>
      <c r="H11" s="14"/>
      <c r="I11" s="110" t="str">
        <f t="shared" si="1"/>
        <v/>
      </c>
      <c r="J11" s="124" t="str">
        <f t="shared" si="3"/>
        <v/>
      </c>
    </row>
    <row r="12" spans="1:10" ht="20.25" customHeight="1">
      <c r="A12" s="19">
        <v>8</v>
      </c>
      <c r="B12" s="11" t="s">
        <v>314</v>
      </c>
      <c r="C12" s="14"/>
      <c r="D12" s="14"/>
      <c r="E12" s="110" t="str">
        <f t="shared" si="0"/>
        <v/>
      </c>
      <c r="F12" s="124" t="str">
        <f t="shared" si="2"/>
        <v/>
      </c>
      <c r="G12" s="14"/>
      <c r="H12" s="14"/>
      <c r="I12" s="110" t="str">
        <f t="shared" si="1"/>
        <v/>
      </c>
      <c r="J12" s="124" t="str">
        <f t="shared" si="3"/>
        <v/>
      </c>
    </row>
  </sheetData>
  <mergeCells count="4">
    <mergeCell ref="A1:I3"/>
    <mergeCell ref="J2:J3"/>
    <mergeCell ref="E4:F4"/>
    <mergeCell ref="I4:J4"/>
  </mergeCells>
  <pageMargins left="0.7" right="0.7" top="0.75" bottom="0.75" header="0.3" footer="0.3"/>
  <pageSetup paperSize="9" scale="7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E8F861-9593-457E-B4CA-55E7AAD7C409}">
  <dimension ref="A1:U21"/>
  <sheetViews>
    <sheetView zoomScale="70" zoomScaleNormal="70" workbookViewId="0">
      <selection activeCell="C7" sqref="C7"/>
    </sheetView>
  </sheetViews>
  <sheetFormatPr defaultRowHeight="15"/>
  <cols>
    <col min="1" max="1" width="3.7109375" customWidth="1"/>
    <col min="2" max="2" width="47.7109375" customWidth="1"/>
    <col min="3" max="10" width="15.7109375" customWidth="1"/>
    <col min="11" max="21" width="8.7109375" customWidth="1"/>
  </cols>
  <sheetData>
    <row r="1" spans="1:21" ht="15" customHeight="1">
      <c r="A1" s="170" t="s">
        <v>250</v>
      </c>
      <c r="B1" s="170"/>
      <c r="C1" s="170"/>
      <c r="D1" s="170"/>
      <c r="E1" s="170"/>
      <c r="F1" s="170"/>
      <c r="G1" s="170"/>
      <c r="H1" s="170"/>
      <c r="I1" s="170"/>
      <c r="J1" s="81" t="s">
        <v>14</v>
      </c>
      <c r="K1" s="6"/>
      <c r="L1" s="6"/>
      <c r="M1" s="6"/>
      <c r="N1" s="6"/>
      <c r="O1" s="6"/>
      <c r="P1" s="6"/>
      <c r="Q1" s="6"/>
      <c r="R1" s="6"/>
      <c r="S1" s="6"/>
      <c r="T1" s="1"/>
      <c r="U1" s="1"/>
    </row>
    <row r="2" spans="1:21" ht="15" customHeight="1">
      <c r="A2" s="170"/>
      <c r="B2" s="170"/>
      <c r="C2" s="170"/>
      <c r="D2" s="170"/>
      <c r="E2" s="170"/>
      <c r="F2" s="170"/>
      <c r="G2" s="170"/>
      <c r="H2" s="170"/>
      <c r="I2" s="170"/>
      <c r="J2" s="171" t="s">
        <v>322</v>
      </c>
      <c r="K2" s="6"/>
      <c r="L2" s="6"/>
      <c r="M2" s="6"/>
      <c r="N2" s="6"/>
      <c r="O2" s="6"/>
      <c r="P2" s="6"/>
      <c r="Q2" s="6"/>
      <c r="R2" s="6"/>
      <c r="S2" s="6"/>
      <c r="T2" s="1"/>
      <c r="U2" s="1"/>
    </row>
    <row r="3" spans="1:21" ht="15" customHeight="1">
      <c r="A3" s="169"/>
      <c r="B3" s="169"/>
      <c r="C3" s="169"/>
      <c r="D3" s="169"/>
      <c r="E3" s="169"/>
      <c r="F3" s="169"/>
      <c r="G3" s="169"/>
      <c r="H3" s="169"/>
      <c r="I3" s="169"/>
      <c r="J3" s="172"/>
      <c r="K3" s="1"/>
      <c r="L3" s="1"/>
    </row>
    <row r="4" spans="1:21" ht="50.1" customHeight="1">
      <c r="A4" s="18"/>
      <c r="B4" s="82" t="s">
        <v>0</v>
      </c>
      <c r="C4" s="82" t="str">
        <f>"Факт " &amp; J2 &amp; "                2024 г"</f>
        <v>Факт Июль                2024 г</v>
      </c>
      <c r="D4" s="82" t="str">
        <f xml:space="preserve"> "Факт " &amp; J2 &amp; "                2025 г"</f>
        <v>Факт Июль                2025 г</v>
      </c>
      <c r="E4" s="176" t="s">
        <v>317</v>
      </c>
      <c r="F4" s="177"/>
      <c r="G4" s="82" t="str">
        <f xml:space="preserve"> "Факт Январь - " &amp; J2 &amp; " 2024 г"</f>
        <v>Факт Январь - Июль 2024 г</v>
      </c>
      <c r="H4" s="82" t="str">
        <f xml:space="preserve"> "Факт Январь - " &amp; J2 &amp; " 2025 г"</f>
        <v>Факт Январь - Июль 2025 г</v>
      </c>
      <c r="I4" s="176" t="s">
        <v>317</v>
      </c>
      <c r="J4" s="177"/>
    </row>
    <row r="5" spans="1:21" ht="15" customHeight="1">
      <c r="A5" s="18"/>
      <c r="B5" s="76"/>
      <c r="C5" s="29"/>
      <c r="D5" s="29"/>
      <c r="E5" s="28" t="s">
        <v>3</v>
      </c>
      <c r="F5" s="12" t="s">
        <v>4</v>
      </c>
      <c r="G5" s="15"/>
      <c r="H5" s="15"/>
      <c r="I5" s="28" t="s">
        <v>3</v>
      </c>
      <c r="J5" s="12" t="s">
        <v>4</v>
      </c>
    </row>
    <row r="6" spans="1:21" ht="15" customHeight="1">
      <c r="A6" s="18" t="s">
        <v>1</v>
      </c>
      <c r="B6" s="82" t="s">
        <v>12</v>
      </c>
      <c r="C6" s="12">
        <v>1</v>
      </c>
      <c r="D6" s="12">
        <v>2</v>
      </c>
      <c r="E6" s="12">
        <v>3</v>
      </c>
      <c r="F6" s="12">
        <v>4</v>
      </c>
      <c r="G6" s="12">
        <v>5</v>
      </c>
      <c r="H6" s="12">
        <v>6</v>
      </c>
      <c r="I6" s="12">
        <v>7</v>
      </c>
      <c r="J6" s="12">
        <v>8</v>
      </c>
    </row>
    <row r="7" spans="1:21" s="64" customFormat="1" ht="24.95" customHeight="1">
      <c r="A7" s="18">
        <v>1</v>
      </c>
      <c r="B7" s="13" t="s">
        <v>166</v>
      </c>
      <c r="C7" s="102"/>
      <c r="D7" s="102"/>
      <c r="E7" s="18" t="str">
        <f t="shared" ref="E7" si="0">IF(AND(C7=0,D7=0),"",IFERROR(IF(OR(D7=0,D7=""),-C7,D7-C7),""))</f>
        <v/>
      </c>
      <c r="F7" s="73" t="str">
        <f>IFERROR(D7/C7,"")</f>
        <v/>
      </c>
      <c r="G7" s="102"/>
      <c r="H7" s="102"/>
      <c r="I7" s="18" t="str">
        <f t="shared" ref="I7:I21" si="1">IF(AND(G7=0,H7=0),"",IFERROR(IF(OR(H7=0,H7=""),-G7,H7-G7),""))</f>
        <v/>
      </c>
      <c r="J7" s="73" t="str">
        <f>IFERROR(H7/G7,"")</f>
        <v/>
      </c>
    </row>
    <row r="8" spans="1:21" s="64" customFormat="1" ht="24.95" customHeight="1">
      <c r="A8" s="18">
        <v>2</v>
      </c>
      <c r="B8" s="29" t="s">
        <v>168</v>
      </c>
      <c r="C8" s="102"/>
      <c r="D8" s="102"/>
      <c r="E8" s="18" t="str">
        <f t="shared" ref="E8:E21" si="2">IF(AND(C8=0,D8=0),"",IFERROR(IF(OR(D8=0,D8=""),-C8,D8-C8),""))</f>
        <v/>
      </c>
      <c r="F8" s="73" t="str">
        <f t="shared" ref="F8:F21" si="3">IFERROR(D8/C8,"")</f>
        <v/>
      </c>
      <c r="G8" s="102"/>
      <c r="H8" s="102"/>
      <c r="I8" s="18" t="str">
        <f t="shared" si="1"/>
        <v/>
      </c>
      <c r="J8" s="73" t="str">
        <f t="shared" ref="J8:J21" si="4">IFERROR(H8/G8,"")</f>
        <v/>
      </c>
    </row>
    <row r="9" spans="1:21" s="64" customFormat="1" ht="24.95" customHeight="1">
      <c r="A9" s="18">
        <v>3</v>
      </c>
      <c r="B9" s="30" t="s">
        <v>270</v>
      </c>
      <c r="C9" s="102"/>
      <c r="D9" s="102"/>
      <c r="E9" s="18" t="str">
        <f t="shared" si="2"/>
        <v/>
      </c>
      <c r="F9" s="73" t="str">
        <f t="shared" si="3"/>
        <v/>
      </c>
      <c r="G9" s="102"/>
      <c r="H9" s="102"/>
      <c r="I9" s="18" t="str">
        <f t="shared" si="1"/>
        <v/>
      </c>
      <c r="J9" s="73" t="str">
        <f t="shared" si="4"/>
        <v/>
      </c>
    </row>
    <row r="10" spans="1:21" s="64" customFormat="1" ht="24.95" customHeight="1">
      <c r="A10" s="18">
        <v>4</v>
      </c>
      <c r="B10" s="15" t="s">
        <v>281</v>
      </c>
      <c r="C10" s="102"/>
      <c r="D10" s="102"/>
      <c r="E10" s="18" t="str">
        <f t="shared" si="2"/>
        <v/>
      </c>
      <c r="F10" s="73" t="str">
        <f t="shared" si="3"/>
        <v/>
      </c>
      <c r="G10" s="102"/>
      <c r="H10" s="102"/>
      <c r="I10" s="18" t="str">
        <f t="shared" si="1"/>
        <v/>
      </c>
      <c r="J10" s="73" t="str">
        <f t="shared" si="4"/>
        <v/>
      </c>
    </row>
    <row r="11" spans="1:21" s="64" customFormat="1" ht="24.95" customHeight="1">
      <c r="A11" s="18">
        <v>5</v>
      </c>
      <c r="B11" s="15" t="s">
        <v>272</v>
      </c>
      <c r="C11" s="102"/>
      <c r="D11" s="102"/>
      <c r="E11" s="18" t="str">
        <f t="shared" si="2"/>
        <v/>
      </c>
      <c r="F11" s="73" t="str">
        <f t="shared" si="3"/>
        <v/>
      </c>
      <c r="G11" s="102"/>
      <c r="H11" s="102"/>
      <c r="I11" s="18" t="str">
        <f t="shared" si="1"/>
        <v/>
      </c>
      <c r="J11" s="73" t="str">
        <f t="shared" si="4"/>
        <v/>
      </c>
    </row>
    <row r="12" spans="1:21" s="64" customFormat="1" ht="24.95" customHeight="1">
      <c r="A12" s="18">
        <v>6</v>
      </c>
      <c r="B12" s="15" t="s">
        <v>273</v>
      </c>
      <c r="C12" s="102"/>
      <c r="D12" s="102"/>
      <c r="E12" s="18" t="str">
        <f t="shared" si="2"/>
        <v/>
      </c>
      <c r="F12" s="73" t="str">
        <f t="shared" si="3"/>
        <v/>
      </c>
      <c r="G12" s="102"/>
      <c r="H12" s="102"/>
      <c r="I12" s="18" t="str">
        <f t="shared" si="1"/>
        <v/>
      </c>
      <c r="J12" s="73" t="str">
        <f t="shared" si="4"/>
        <v/>
      </c>
    </row>
    <row r="13" spans="1:21" s="64" customFormat="1" ht="24.95" customHeight="1">
      <c r="A13" s="18">
        <v>7</v>
      </c>
      <c r="B13" s="15" t="s">
        <v>274</v>
      </c>
      <c r="C13" s="102"/>
      <c r="D13" s="102"/>
      <c r="E13" s="18" t="str">
        <f t="shared" si="2"/>
        <v/>
      </c>
      <c r="F13" s="73" t="str">
        <f t="shared" si="3"/>
        <v/>
      </c>
      <c r="G13" s="102"/>
      <c r="H13" s="102"/>
      <c r="I13" s="18" t="str">
        <f t="shared" si="1"/>
        <v/>
      </c>
      <c r="J13" s="73" t="str">
        <f t="shared" si="4"/>
        <v/>
      </c>
    </row>
    <row r="14" spans="1:21" s="64" customFormat="1" ht="24.95" customHeight="1">
      <c r="A14" s="18">
        <v>8</v>
      </c>
      <c r="B14" s="15" t="s">
        <v>275</v>
      </c>
      <c r="C14" s="102"/>
      <c r="D14" s="102"/>
      <c r="E14" s="18" t="str">
        <f t="shared" si="2"/>
        <v/>
      </c>
      <c r="F14" s="73" t="str">
        <f t="shared" si="3"/>
        <v/>
      </c>
      <c r="G14" s="102"/>
      <c r="H14" s="102"/>
      <c r="I14" s="18" t="str">
        <f t="shared" si="1"/>
        <v/>
      </c>
      <c r="J14" s="73" t="str">
        <f t="shared" si="4"/>
        <v/>
      </c>
    </row>
    <row r="15" spans="1:21" s="64" customFormat="1" ht="24.95" customHeight="1">
      <c r="A15" s="18">
        <v>9</v>
      </c>
      <c r="B15" s="15" t="s">
        <v>276</v>
      </c>
      <c r="C15" s="102"/>
      <c r="D15" s="102"/>
      <c r="E15" s="18" t="str">
        <f t="shared" si="2"/>
        <v/>
      </c>
      <c r="F15" s="73" t="str">
        <f t="shared" si="3"/>
        <v/>
      </c>
      <c r="G15" s="102"/>
      <c r="H15" s="102"/>
      <c r="I15" s="18" t="str">
        <f t="shared" si="1"/>
        <v/>
      </c>
      <c r="J15" s="73" t="str">
        <f t="shared" si="4"/>
        <v/>
      </c>
    </row>
    <row r="16" spans="1:21" s="64" customFormat="1" ht="24.95" customHeight="1">
      <c r="A16" s="18">
        <v>10</v>
      </c>
      <c r="B16" s="15" t="s">
        <v>277</v>
      </c>
      <c r="C16" s="102"/>
      <c r="D16" s="102"/>
      <c r="E16" s="18" t="str">
        <f t="shared" si="2"/>
        <v/>
      </c>
      <c r="F16" s="73" t="str">
        <f t="shared" si="3"/>
        <v/>
      </c>
      <c r="G16" s="102"/>
      <c r="H16" s="102"/>
      <c r="I16" s="18" t="str">
        <f t="shared" si="1"/>
        <v/>
      </c>
      <c r="J16" s="73" t="str">
        <f t="shared" si="4"/>
        <v/>
      </c>
    </row>
    <row r="17" spans="1:10" s="64" customFormat="1" ht="24.95" customHeight="1">
      <c r="A17" s="18">
        <v>11</v>
      </c>
      <c r="B17" s="15" t="s">
        <v>278</v>
      </c>
      <c r="C17" s="102"/>
      <c r="D17" s="102"/>
      <c r="E17" s="18" t="str">
        <f t="shared" si="2"/>
        <v/>
      </c>
      <c r="F17" s="73" t="str">
        <f t="shared" si="3"/>
        <v/>
      </c>
      <c r="G17" s="102"/>
      <c r="H17" s="102"/>
      <c r="I17" s="18" t="str">
        <f t="shared" si="1"/>
        <v/>
      </c>
      <c r="J17" s="73" t="str">
        <f t="shared" si="4"/>
        <v/>
      </c>
    </row>
    <row r="18" spans="1:10" s="64" customFormat="1" ht="24.95" customHeight="1">
      <c r="A18" s="18">
        <v>12</v>
      </c>
      <c r="B18" s="15" t="s">
        <v>53</v>
      </c>
      <c r="C18" s="102"/>
      <c r="D18" s="102"/>
      <c r="E18" s="18" t="str">
        <f t="shared" si="2"/>
        <v/>
      </c>
      <c r="F18" s="73" t="str">
        <f t="shared" si="3"/>
        <v/>
      </c>
      <c r="G18" s="102"/>
      <c r="H18" s="102"/>
      <c r="I18" s="18" t="str">
        <f t="shared" si="1"/>
        <v/>
      </c>
      <c r="J18" s="73" t="str">
        <f t="shared" si="4"/>
        <v/>
      </c>
    </row>
    <row r="19" spans="1:10" s="64" customFormat="1" ht="24.95" customHeight="1">
      <c r="A19" s="18">
        <v>13</v>
      </c>
      <c r="B19" s="29" t="s">
        <v>22</v>
      </c>
      <c r="C19" s="102"/>
      <c r="D19" s="102"/>
      <c r="E19" s="18" t="str">
        <f t="shared" si="2"/>
        <v/>
      </c>
      <c r="F19" s="73" t="str">
        <f t="shared" si="3"/>
        <v/>
      </c>
      <c r="G19" s="102"/>
      <c r="H19" s="102"/>
      <c r="I19" s="18" t="str">
        <f t="shared" si="1"/>
        <v/>
      </c>
      <c r="J19" s="73" t="str">
        <f t="shared" si="4"/>
        <v/>
      </c>
    </row>
    <row r="20" spans="1:10" s="64" customFormat="1" ht="24.95" customHeight="1">
      <c r="A20" s="18">
        <v>14</v>
      </c>
      <c r="B20" s="29" t="s">
        <v>23</v>
      </c>
      <c r="C20" s="102"/>
      <c r="D20" s="102"/>
      <c r="E20" s="18" t="str">
        <f t="shared" si="2"/>
        <v/>
      </c>
      <c r="F20" s="73" t="str">
        <f t="shared" si="3"/>
        <v/>
      </c>
      <c r="G20" s="102"/>
      <c r="H20" s="102"/>
      <c r="I20" s="18" t="str">
        <f t="shared" si="1"/>
        <v/>
      </c>
      <c r="J20" s="73" t="str">
        <f t="shared" si="4"/>
        <v/>
      </c>
    </row>
    <row r="21" spans="1:10" s="64" customFormat="1" ht="24.95" customHeight="1">
      <c r="A21" s="18">
        <v>15</v>
      </c>
      <c r="B21" s="29" t="s">
        <v>24</v>
      </c>
      <c r="C21" s="102"/>
      <c r="D21" s="102"/>
      <c r="E21" s="18" t="str">
        <f t="shared" si="2"/>
        <v/>
      </c>
      <c r="F21" s="73" t="str">
        <f t="shared" si="3"/>
        <v/>
      </c>
      <c r="G21" s="102"/>
      <c r="H21" s="102"/>
      <c r="I21" s="18" t="str">
        <f t="shared" si="1"/>
        <v/>
      </c>
      <c r="J21" s="73" t="str">
        <f t="shared" si="4"/>
        <v/>
      </c>
    </row>
  </sheetData>
  <mergeCells count="4">
    <mergeCell ref="E4:F4"/>
    <mergeCell ref="I4:J4"/>
    <mergeCell ref="A1:I3"/>
    <mergeCell ref="J2:J3"/>
  </mergeCells>
  <pageMargins left="0.23622047244094491" right="0.23622047244094491" top="0.74803149606299213" bottom="0.74803149606299213" header="0.31496062992125984" footer="0.31496062992125984"/>
  <pageSetup paperSize="9" scale="8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D6C28F-ECBF-4F0B-8787-051C21110BD8}">
  <sheetPr>
    <pageSetUpPr fitToPage="1"/>
  </sheetPr>
  <dimension ref="A1:J21"/>
  <sheetViews>
    <sheetView zoomScale="70" zoomScaleNormal="70" workbookViewId="0">
      <selection activeCell="F41" sqref="F41"/>
    </sheetView>
  </sheetViews>
  <sheetFormatPr defaultRowHeight="15"/>
  <cols>
    <col min="1" max="1" width="3.7109375" style="68" customWidth="1"/>
    <col min="2" max="2" width="44.85546875" customWidth="1"/>
    <col min="3" max="10" width="15.7109375" customWidth="1"/>
  </cols>
  <sheetData>
    <row r="1" spans="1:10">
      <c r="A1" s="170" t="s">
        <v>252</v>
      </c>
      <c r="B1" s="170"/>
      <c r="C1" s="170"/>
      <c r="D1" s="170"/>
      <c r="E1" s="170"/>
      <c r="F1" s="170"/>
      <c r="G1" s="170"/>
      <c r="H1" s="170"/>
      <c r="I1" s="170"/>
      <c r="J1" s="81" t="s">
        <v>14</v>
      </c>
    </row>
    <row r="2" spans="1:10">
      <c r="A2" s="170"/>
      <c r="B2" s="170"/>
      <c r="C2" s="170"/>
      <c r="D2" s="170"/>
      <c r="E2" s="170"/>
      <c r="F2" s="170"/>
      <c r="G2" s="170"/>
      <c r="H2" s="170"/>
      <c r="I2" s="170"/>
      <c r="J2" s="171" t="s">
        <v>323</v>
      </c>
    </row>
    <row r="3" spans="1:10">
      <c r="A3" s="169"/>
      <c r="B3" s="169"/>
      <c r="C3" s="169"/>
      <c r="D3" s="169"/>
      <c r="E3" s="169"/>
      <c r="F3" s="169"/>
      <c r="G3" s="169"/>
      <c r="H3" s="169"/>
      <c r="I3" s="169"/>
      <c r="J3" s="172"/>
    </row>
    <row r="4" spans="1:10" ht="50.1" customHeight="1">
      <c r="A4" s="18"/>
      <c r="B4" s="82" t="s">
        <v>0</v>
      </c>
      <c r="C4" s="82" t="str">
        <f>"Факт " &amp; J2 &amp; "                2024 г"</f>
        <v>Факт Август                2024 г</v>
      </c>
      <c r="D4" s="82" t="str">
        <f xml:space="preserve"> "Факт " &amp; J2 &amp; "                     2025 г"</f>
        <v>Факт Август                     2025 г</v>
      </c>
      <c r="E4" s="176" t="s">
        <v>317</v>
      </c>
      <c r="F4" s="177"/>
      <c r="G4" s="82" t="str">
        <f xml:space="preserve"> "Факт Январь - " &amp; J2 &amp; " 2024 г"</f>
        <v>Факт Январь - Август 2024 г</v>
      </c>
      <c r="H4" s="82" t="str">
        <f xml:space="preserve"> "Факт Январь - " &amp; J2 &amp; " 2025 г"</f>
        <v>Факт Январь - Август 2025 г</v>
      </c>
      <c r="I4" s="176" t="s">
        <v>317</v>
      </c>
      <c r="J4" s="177"/>
    </row>
    <row r="5" spans="1:10" ht="15" customHeight="1">
      <c r="A5" s="18"/>
      <c r="B5" s="86"/>
      <c r="C5" s="29"/>
      <c r="D5" s="29"/>
      <c r="E5" s="28" t="s">
        <v>3</v>
      </c>
      <c r="F5" s="12" t="s">
        <v>4</v>
      </c>
      <c r="G5" s="15"/>
      <c r="H5" s="15"/>
      <c r="I5" s="28" t="s">
        <v>3</v>
      </c>
      <c r="J5" s="12" t="s">
        <v>4</v>
      </c>
    </row>
    <row r="6" spans="1:10" ht="15" customHeight="1">
      <c r="A6" s="18" t="s">
        <v>1</v>
      </c>
      <c r="B6" s="12" t="s">
        <v>12</v>
      </c>
      <c r="C6" s="12">
        <v>1</v>
      </c>
      <c r="D6" s="12">
        <v>2</v>
      </c>
      <c r="E6" s="12">
        <v>3</v>
      </c>
      <c r="F6" s="12">
        <v>4</v>
      </c>
      <c r="G6" s="12">
        <v>5</v>
      </c>
      <c r="H6" s="12">
        <v>6</v>
      </c>
      <c r="I6" s="12">
        <v>7</v>
      </c>
      <c r="J6" s="12">
        <v>8</v>
      </c>
    </row>
    <row r="7" spans="1:10" ht="24.95" customHeight="1">
      <c r="A7" s="18">
        <v>1</v>
      </c>
      <c r="B7" s="13" t="s">
        <v>169</v>
      </c>
      <c r="C7" s="101"/>
      <c r="D7" s="101"/>
      <c r="E7" s="19" t="str">
        <f t="shared" ref="E7" si="0">IF(AND(C7=0,D7=0),"",IFERROR(IF(OR(D7=0,D7=""),-C7,D7-C7),""))</f>
        <v/>
      </c>
      <c r="F7" s="37" t="str">
        <f>IFERROR(D7/C7,"")</f>
        <v/>
      </c>
      <c r="G7" s="101"/>
      <c r="H7" s="101"/>
      <c r="I7" s="19" t="str">
        <f t="shared" ref="I7:I21" si="1">IF(AND(G7=0,H7=0),"",IFERROR(IF(OR(H7=0,H7=""),-G7,H7-G7),""))</f>
        <v/>
      </c>
      <c r="J7" s="37" t="str">
        <f>IFERROR(H7/G7,"")</f>
        <v/>
      </c>
    </row>
    <row r="8" spans="1:10" ht="24.95" customHeight="1">
      <c r="A8" s="18">
        <v>2</v>
      </c>
      <c r="B8" s="29" t="s">
        <v>168</v>
      </c>
      <c r="C8" s="101"/>
      <c r="D8" s="101"/>
      <c r="E8" s="19" t="str">
        <f t="shared" ref="E8:E12" si="2">IF(AND(C8=0,D8=0),"",IFERROR(IF(OR(D8=0,D8=""),-C8,D8-C8),""))</f>
        <v/>
      </c>
      <c r="F8" s="37" t="str">
        <f t="shared" ref="F8:F21" si="3">IFERROR(D8/C8,"")</f>
        <v/>
      </c>
      <c r="G8" s="101"/>
      <c r="H8" s="101"/>
      <c r="I8" s="19" t="str">
        <f t="shared" si="1"/>
        <v/>
      </c>
      <c r="J8" s="37" t="str">
        <f t="shared" ref="J8:J21" si="4">IFERROR(H8/G8,"")</f>
        <v/>
      </c>
    </row>
    <row r="9" spans="1:10" ht="24.95" customHeight="1">
      <c r="A9" s="18">
        <v>3</v>
      </c>
      <c r="B9" s="30" t="s">
        <v>270</v>
      </c>
      <c r="C9" s="101"/>
      <c r="D9" s="101"/>
      <c r="E9" s="19" t="str">
        <f t="shared" si="2"/>
        <v/>
      </c>
      <c r="F9" s="37" t="str">
        <f t="shared" si="3"/>
        <v/>
      </c>
      <c r="G9" s="101"/>
      <c r="H9" s="101"/>
      <c r="I9" s="19" t="str">
        <f t="shared" si="1"/>
        <v/>
      </c>
      <c r="J9" s="37" t="str">
        <f t="shared" si="4"/>
        <v/>
      </c>
    </row>
    <row r="10" spans="1:10" ht="24.95" customHeight="1">
      <c r="A10" s="18">
        <v>4</v>
      </c>
      <c r="B10" s="30" t="s">
        <v>271</v>
      </c>
      <c r="C10" s="101"/>
      <c r="D10" s="101"/>
      <c r="E10" s="19" t="str">
        <f t="shared" si="2"/>
        <v/>
      </c>
      <c r="F10" s="37" t="str">
        <f t="shared" si="3"/>
        <v/>
      </c>
      <c r="G10" s="101"/>
      <c r="H10" s="101"/>
      <c r="I10" s="19" t="str">
        <f t="shared" si="1"/>
        <v/>
      </c>
      <c r="J10" s="37" t="str">
        <f t="shared" si="4"/>
        <v/>
      </c>
    </row>
    <row r="11" spans="1:10" ht="24.95" customHeight="1">
      <c r="A11" s="18">
        <v>5</v>
      </c>
      <c r="B11" s="30" t="s">
        <v>272</v>
      </c>
      <c r="C11" s="101"/>
      <c r="D11" s="101"/>
      <c r="E11" s="19" t="str">
        <f t="shared" si="2"/>
        <v/>
      </c>
      <c r="F11" s="37" t="str">
        <f t="shared" si="3"/>
        <v/>
      </c>
      <c r="G11" s="101"/>
      <c r="H11" s="101"/>
      <c r="I11" s="19" t="str">
        <f t="shared" si="1"/>
        <v/>
      </c>
      <c r="J11" s="37" t="str">
        <f t="shared" si="4"/>
        <v/>
      </c>
    </row>
    <row r="12" spans="1:10" ht="24.95" customHeight="1">
      <c r="A12" s="18">
        <v>6</v>
      </c>
      <c r="B12" s="30" t="s">
        <v>273</v>
      </c>
      <c r="C12" s="101"/>
      <c r="D12" s="101"/>
      <c r="E12" s="19" t="str">
        <f t="shared" si="2"/>
        <v/>
      </c>
      <c r="F12" s="37" t="str">
        <f t="shared" si="3"/>
        <v/>
      </c>
      <c r="G12" s="101"/>
      <c r="H12" s="101"/>
      <c r="I12" s="19" t="str">
        <f t="shared" si="1"/>
        <v/>
      </c>
      <c r="J12" s="37" t="str">
        <f t="shared" si="4"/>
        <v/>
      </c>
    </row>
    <row r="13" spans="1:10" ht="24.95" customHeight="1">
      <c r="A13" s="18">
        <v>7</v>
      </c>
      <c r="B13" s="30" t="s">
        <v>274</v>
      </c>
      <c r="C13" s="101"/>
      <c r="D13" s="101"/>
      <c r="E13" s="19" t="str">
        <f t="shared" ref="E13:E21" si="5">IF(AND(C13=0,D13=0),"",IFERROR(IF(OR(D13=0,D13=""),-C13,D13-C13),""))</f>
        <v/>
      </c>
      <c r="F13" s="37" t="str">
        <f t="shared" si="3"/>
        <v/>
      </c>
      <c r="G13" s="101"/>
      <c r="H13" s="101"/>
      <c r="I13" s="19" t="str">
        <f t="shared" si="1"/>
        <v/>
      </c>
      <c r="J13" s="37" t="str">
        <f t="shared" si="4"/>
        <v/>
      </c>
    </row>
    <row r="14" spans="1:10" ht="24.95" customHeight="1">
      <c r="A14" s="18">
        <v>8</v>
      </c>
      <c r="B14" s="30" t="s">
        <v>275</v>
      </c>
      <c r="C14" s="101"/>
      <c r="D14" s="101"/>
      <c r="E14" s="19" t="str">
        <f t="shared" si="5"/>
        <v/>
      </c>
      <c r="F14" s="37" t="str">
        <f t="shared" si="3"/>
        <v/>
      </c>
      <c r="G14" s="101"/>
      <c r="H14" s="101"/>
      <c r="I14" s="19" t="str">
        <f t="shared" si="1"/>
        <v/>
      </c>
      <c r="J14" s="37" t="str">
        <f t="shared" si="4"/>
        <v/>
      </c>
    </row>
    <row r="15" spans="1:10" ht="24.95" customHeight="1">
      <c r="A15" s="18">
        <v>9</v>
      </c>
      <c r="B15" s="30" t="s">
        <v>276</v>
      </c>
      <c r="C15" s="101"/>
      <c r="D15" s="101"/>
      <c r="E15" s="19" t="str">
        <f t="shared" si="5"/>
        <v/>
      </c>
      <c r="F15" s="37" t="str">
        <f t="shared" si="3"/>
        <v/>
      </c>
      <c r="G15" s="101"/>
      <c r="H15" s="101"/>
      <c r="I15" s="19" t="str">
        <f t="shared" si="1"/>
        <v/>
      </c>
      <c r="J15" s="37" t="str">
        <f t="shared" si="4"/>
        <v/>
      </c>
    </row>
    <row r="16" spans="1:10" ht="24.95" customHeight="1">
      <c r="A16" s="18">
        <v>10</v>
      </c>
      <c r="B16" s="30" t="s">
        <v>277</v>
      </c>
      <c r="C16" s="101"/>
      <c r="D16" s="101"/>
      <c r="E16" s="19" t="str">
        <f t="shared" si="5"/>
        <v/>
      </c>
      <c r="F16" s="37" t="str">
        <f t="shared" si="3"/>
        <v/>
      </c>
      <c r="G16" s="101"/>
      <c r="H16" s="101"/>
      <c r="I16" s="19" t="str">
        <f t="shared" si="1"/>
        <v/>
      </c>
      <c r="J16" s="37" t="str">
        <f t="shared" si="4"/>
        <v/>
      </c>
    </row>
    <row r="17" spans="1:10" ht="24.95" customHeight="1">
      <c r="A17" s="18">
        <v>11</v>
      </c>
      <c r="B17" s="30" t="s">
        <v>278</v>
      </c>
      <c r="C17" s="101"/>
      <c r="D17" s="101"/>
      <c r="E17" s="19" t="str">
        <f t="shared" si="5"/>
        <v/>
      </c>
      <c r="F17" s="37" t="str">
        <f t="shared" si="3"/>
        <v/>
      </c>
      <c r="G17" s="101"/>
      <c r="H17" s="101"/>
      <c r="I17" s="19" t="str">
        <f t="shared" si="1"/>
        <v/>
      </c>
      <c r="J17" s="37" t="str">
        <f t="shared" si="4"/>
        <v/>
      </c>
    </row>
    <row r="18" spans="1:10" ht="24.95" customHeight="1">
      <c r="A18" s="18">
        <v>12</v>
      </c>
      <c r="B18" s="30" t="s">
        <v>53</v>
      </c>
      <c r="C18" s="101"/>
      <c r="D18" s="101"/>
      <c r="E18" s="19" t="str">
        <f t="shared" si="5"/>
        <v/>
      </c>
      <c r="F18" s="37" t="str">
        <f t="shared" si="3"/>
        <v/>
      </c>
      <c r="G18" s="101"/>
      <c r="H18" s="101"/>
      <c r="I18" s="19" t="str">
        <f t="shared" si="1"/>
        <v/>
      </c>
      <c r="J18" s="37" t="str">
        <f t="shared" si="4"/>
        <v/>
      </c>
    </row>
    <row r="19" spans="1:10" ht="24.95" customHeight="1">
      <c r="A19" s="18">
        <v>13</v>
      </c>
      <c r="B19" s="29" t="s">
        <v>279</v>
      </c>
      <c r="C19" s="101"/>
      <c r="D19" s="101"/>
      <c r="E19" s="19" t="str">
        <f t="shared" si="5"/>
        <v/>
      </c>
      <c r="F19" s="37" t="str">
        <f t="shared" si="3"/>
        <v/>
      </c>
      <c r="G19" s="101"/>
      <c r="H19" s="101"/>
      <c r="I19" s="19" t="str">
        <f t="shared" si="1"/>
        <v/>
      </c>
      <c r="J19" s="37" t="str">
        <f t="shared" si="4"/>
        <v/>
      </c>
    </row>
    <row r="20" spans="1:10" ht="24.95" customHeight="1">
      <c r="A20" s="18">
        <v>14</v>
      </c>
      <c r="B20" s="29" t="s">
        <v>280</v>
      </c>
      <c r="C20" s="101"/>
      <c r="D20" s="101"/>
      <c r="E20" s="19" t="str">
        <f t="shared" si="5"/>
        <v/>
      </c>
      <c r="F20" s="37" t="str">
        <f t="shared" si="3"/>
        <v/>
      </c>
      <c r="G20" s="101"/>
      <c r="H20" s="101"/>
      <c r="I20" s="19" t="str">
        <f t="shared" si="1"/>
        <v/>
      </c>
      <c r="J20" s="37" t="str">
        <f t="shared" si="4"/>
        <v/>
      </c>
    </row>
    <row r="21" spans="1:10" ht="24.95" customHeight="1">
      <c r="A21" s="18">
        <v>15</v>
      </c>
      <c r="B21" s="29" t="s">
        <v>24</v>
      </c>
      <c r="C21" s="101"/>
      <c r="D21" s="101"/>
      <c r="E21" s="19" t="str">
        <f t="shared" si="5"/>
        <v/>
      </c>
      <c r="F21" s="37" t="str">
        <f t="shared" si="3"/>
        <v/>
      </c>
      <c r="G21" s="101"/>
      <c r="H21" s="101"/>
      <c r="I21" s="19" t="str">
        <f t="shared" si="1"/>
        <v/>
      </c>
      <c r="J21" s="37" t="str">
        <f t="shared" si="4"/>
        <v/>
      </c>
    </row>
  </sheetData>
  <mergeCells count="4">
    <mergeCell ref="A1:I3"/>
    <mergeCell ref="E4:F4"/>
    <mergeCell ref="I4:J4"/>
    <mergeCell ref="J2:J3"/>
  </mergeCells>
  <pageMargins left="0.7" right="0.7" top="0.75" bottom="0.75" header="0.3" footer="0.3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23</vt:i4>
      </vt:variant>
    </vt:vector>
  </HeadingPairs>
  <TitlesOfParts>
    <vt:vector size="23" baseType="lpstr">
      <vt:lpstr>Титульный лист</vt:lpstr>
      <vt:lpstr>Содержание </vt:lpstr>
      <vt:lpstr>Вводные положения</vt:lpstr>
      <vt:lpstr>Таблица 1.1.1</vt:lpstr>
      <vt:lpstr>Таблица 1.1.2. </vt:lpstr>
      <vt:lpstr>Таблица 1.1.3</vt:lpstr>
      <vt:lpstr>Таблица 1.1.4</vt:lpstr>
      <vt:lpstr>Таблица 1.2.1</vt:lpstr>
      <vt:lpstr>Таблица 1.2.2</vt:lpstr>
      <vt:lpstr>Таблица 1.2.3 </vt:lpstr>
      <vt:lpstr>Таблица 1.3.1</vt:lpstr>
      <vt:lpstr>Таблица 2.1.1</vt:lpstr>
      <vt:lpstr>Таблица 2.1.2</vt:lpstr>
      <vt:lpstr>Таблица 2.2.1. </vt:lpstr>
      <vt:lpstr>Таблица 2.3.1. </vt:lpstr>
      <vt:lpstr>Таблица 3.1</vt:lpstr>
      <vt:lpstr>Таблица 3.2.  </vt:lpstr>
      <vt:lpstr>Таблица 4.1</vt:lpstr>
      <vt:lpstr>Таблица 4.2</vt:lpstr>
      <vt:lpstr>Таблица 5.1. </vt:lpstr>
      <vt:lpstr>Таблица 6.1</vt:lpstr>
      <vt:lpstr>Таблица 7.1</vt:lpstr>
      <vt:lpstr>Таблица 8.1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Санарип</dc:creator>
  <cp:lastModifiedBy>Санарип</cp:lastModifiedBy>
  <cp:lastPrinted>2025-06-13T03:28:19Z</cp:lastPrinted>
  <dcterms:created xsi:type="dcterms:W3CDTF">2024-09-03T12:02:37Z</dcterms:created>
  <dcterms:modified xsi:type="dcterms:W3CDTF">2025-11-11T04:30:35Z</dcterms:modified>
</cp:coreProperties>
</file>