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9C5E726-03FF-4535-BB0A-FB6B227C45F8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экспорт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6" i="17" l="1"/>
  <c r="AU15" i="17"/>
  <c r="BA43" i="17" l="1"/>
  <c r="AN17" i="17" l="1"/>
  <c r="U17" i="17"/>
  <c r="E17" i="17"/>
  <c r="BA38" i="17" l="1"/>
  <c r="BA39" i="17"/>
  <c r="BA40" i="17"/>
  <c r="BA41" i="17"/>
  <c r="BA42" i="17"/>
  <c r="AN19" i="17"/>
  <c r="AN16" i="17" l="1"/>
  <c r="AN12" i="17"/>
  <c r="AU9" i="17"/>
  <c r="AU10" i="17"/>
  <c r="AO19" i="17"/>
  <c r="AQ23" i="17"/>
  <c r="AA10" i="17"/>
  <c r="U19" i="17"/>
  <c r="R10" i="17"/>
  <c r="O10" i="17"/>
  <c r="N10" i="17"/>
  <c r="L19" i="17"/>
  <c r="I10" i="17"/>
  <c r="H10" i="17"/>
  <c r="G10" i="17"/>
  <c r="F10" i="17"/>
  <c r="E33" i="17"/>
  <c r="E28" i="17"/>
  <c r="E24" i="17"/>
  <c r="E10" i="17"/>
  <c r="E12" i="17" l="1"/>
  <c r="E18" i="17"/>
  <c r="D9" i="17"/>
  <c r="D6" i="17"/>
  <c r="D5" i="17"/>
  <c r="D4" i="17"/>
  <c r="BA36" i="17" l="1"/>
  <c r="BA37" i="17"/>
  <c r="AO21" i="17"/>
  <c r="Q30" i="17" l="1"/>
  <c r="AE15" i="17"/>
  <c r="AH15" i="17"/>
  <c r="AT15" i="17"/>
  <c r="AZ15" i="17"/>
  <c r="AU16" i="17"/>
  <c r="S10" i="17"/>
  <c r="AN24" i="17"/>
  <c r="D23" i="17" l="1"/>
  <c r="AG15" i="17" l="1"/>
  <c r="Z15" i="17"/>
  <c r="AX15" i="17"/>
  <c r="Q24" i="17"/>
  <c r="BA35" i="17" l="1"/>
  <c r="AX23" i="17"/>
  <c r="BA34" i="17"/>
  <c r="E32" i="17" l="1"/>
  <c r="AP15" i="17" l="1"/>
  <c r="AI15" i="17"/>
  <c r="Y15" i="17"/>
  <c r="BA33" i="17"/>
  <c r="H9" i="17"/>
  <c r="BA19" i="17" l="1"/>
  <c r="BA21" i="17"/>
  <c r="E14" i="17"/>
  <c r="BA23" i="17" l="1"/>
  <c r="D31" i="17"/>
  <c r="L17" i="17"/>
  <c r="H7" i="17"/>
  <c r="BA25" i="17" l="1"/>
  <c r="BA6" i="17" l="1"/>
  <c r="BA8" i="17"/>
  <c r="BA20" i="17"/>
  <c r="BA24" i="17"/>
  <c r="BA11" i="17" l="1"/>
  <c r="BA13" i="17"/>
  <c r="BA27" i="17"/>
  <c r="BA28" i="17"/>
  <c r="BA17" i="17"/>
  <c r="BA22" i="17"/>
  <c r="BA26" i="17" l="1"/>
  <c r="BA31" i="17"/>
  <c r="BA14" i="17"/>
  <c r="BA16" i="17"/>
  <c r="BA29" i="17"/>
  <c r="BA30" i="17"/>
  <c r="BA32" i="17" l="1"/>
  <c r="BA4" i="17" l="1"/>
  <c r="BA5" i="17"/>
  <c r="BA7" i="17"/>
  <c r="BA9" i="17"/>
  <c r="BA10" i="17"/>
  <c r="BA12" i="17"/>
  <c r="BA15" i="17"/>
  <c r="BA18" i="17"/>
</calcChain>
</file>

<file path=xl/sharedStrings.xml><?xml version="1.0" encoding="utf-8"?>
<sst xmlns="http://schemas.openxmlformats.org/spreadsheetml/2006/main" count="184" uniqueCount="97">
  <si>
    <t>Вид животных и наименование продуктов и сырья животного происхождения</t>
  </si>
  <si>
    <t>вывоз</t>
  </si>
  <si>
    <t>гол.</t>
  </si>
  <si>
    <t>лошади</t>
  </si>
  <si>
    <t>шт.</t>
  </si>
  <si>
    <t>тн.</t>
  </si>
  <si>
    <t>колбасные изделия</t>
  </si>
  <si>
    <t>молочная  продукция</t>
  </si>
  <si>
    <t>мёд натуральный</t>
  </si>
  <si>
    <t>Турция</t>
  </si>
  <si>
    <t>итого</t>
  </si>
  <si>
    <t>Германия</t>
  </si>
  <si>
    <t>№</t>
  </si>
  <si>
    <t>собаки</t>
  </si>
  <si>
    <t>КРС</t>
  </si>
  <si>
    <t>МРС</t>
  </si>
  <si>
    <t>кошки</t>
  </si>
  <si>
    <t>мясо баранина</t>
  </si>
  <si>
    <t>шкур КРС</t>
  </si>
  <si>
    <t>конские шкуры</t>
  </si>
  <si>
    <t>зерно фуражное</t>
  </si>
  <si>
    <t>охот.трофей</t>
  </si>
  <si>
    <t>шкур МРС</t>
  </si>
  <si>
    <t>Узбекистан</t>
  </si>
  <si>
    <t>КНР</t>
  </si>
  <si>
    <t>Япония</t>
  </si>
  <si>
    <t>ОАЭ</t>
  </si>
  <si>
    <t>Саудов.Аравия</t>
  </si>
  <si>
    <t>Кувейт</t>
  </si>
  <si>
    <t>США</t>
  </si>
  <si>
    <t>Испания</t>
  </si>
  <si>
    <t>Украина</t>
  </si>
  <si>
    <t>Италия</t>
  </si>
  <si>
    <t>Польша</t>
  </si>
  <si>
    <t xml:space="preserve">Ед. изм </t>
  </si>
  <si>
    <t>Иордания</t>
  </si>
  <si>
    <t>мясо говядина</t>
  </si>
  <si>
    <t>Бахрейн</t>
  </si>
  <si>
    <t>Канада</t>
  </si>
  <si>
    <t>Дания</t>
  </si>
  <si>
    <t>Франция</t>
  </si>
  <si>
    <t>бычий стержень</t>
  </si>
  <si>
    <t>Азербайжан</t>
  </si>
  <si>
    <t>Австрия</t>
  </si>
  <si>
    <t>кишки МРС</t>
  </si>
  <si>
    <t>цирковые животные</t>
  </si>
  <si>
    <t>Туркменистан</t>
  </si>
  <si>
    <t>Малайзия</t>
  </si>
  <si>
    <t>Южная Корея</t>
  </si>
  <si>
    <t>Австралия</t>
  </si>
  <si>
    <t>живые птицы</t>
  </si>
  <si>
    <t>Вет-Блю шкур КРС</t>
  </si>
  <si>
    <t>хвосты конские</t>
  </si>
  <si>
    <t>Вьетнам</t>
  </si>
  <si>
    <t>Вет-Блю шкур и сухой обрез</t>
  </si>
  <si>
    <t>Болгария</t>
  </si>
  <si>
    <t>кукуруза</t>
  </si>
  <si>
    <t>Монголия</t>
  </si>
  <si>
    <t>Словакия</t>
  </si>
  <si>
    <t>Мексика</t>
  </si>
  <si>
    <t xml:space="preserve">Индонезия </t>
  </si>
  <si>
    <t>Пакистан</t>
  </si>
  <si>
    <t>Вет-Блю шкур МРС</t>
  </si>
  <si>
    <t>Катар</t>
  </si>
  <si>
    <t>Великобритания</t>
  </si>
  <si>
    <t>Мальта</t>
  </si>
  <si>
    <t>Ирландия</t>
  </si>
  <si>
    <t>топленое масло</t>
  </si>
  <si>
    <t>Венгрия</t>
  </si>
  <si>
    <t>Аргентина</t>
  </si>
  <si>
    <t>Румыния</t>
  </si>
  <si>
    <t>Португалия</t>
  </si>
  <si>
    <t>Ливан</t>
  </si>
  <si>
    <t>кожа хромового дубления</t>
  </si>
  <si>
    <t>ослы</t>
  </si>
  <si>
    <t>Швейцария</t>
  </si>
  <si>
    <t>Грузия</t>
  </si>
  <si>
    <t>шерсть МРС</t>
  </si>
  <si>
    <t>Афганистан</t>
  </si>
  <si>
    <t>Новая Зеландия</t>
  </si>
  <si>
    <t>Бельгия</t>
  </si>
  <si>
    <t>зернобобовые отходы</t>
  </si>
  <si>
    <t>Мытые волосы с коровьего хвоста</t>
  </si>
  <si>
    <t>Таиланд</t>
  </si>
  <si>
    <t>Филиппины</t>
  </si>
  <si>
    <t>пчелопакетты</t>
  </si>
  <si>
    <t>субпродукты</t>
  </si>
  <si>
    <t xml:space="preserve">куриные лапки </t>
  </si>
  <si>
    <t>Оман</t>
  </si>
  <si>
    <t>Черногория</t>
  </si>
  <si>
    <t>макаронные изделия</t>
  </si>
  <si>
    <t>Образцы ДНК овец и коз</t>
  </si>
  <si>
    <t>Мускус</t>
  </si>
  <si>
    <t>кг</t>
  </si>
  <si>
    <t>3</t>
  </si>
  <si>
    <t>курут</t>
  </si>
  <si>
    <t xml:space="preserve">Экспорт в третьих страны за 11 месяцев 2023 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</si>
</sst>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1" fontId="1" fillId="2" borderId="0" xfId="0" applyNumberFormat="1" applyFont="1" applyFill="1" applyAlignment="1">
      <alignment horizontal="left"/>
    </xf>
    <xf numFmtId="1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1" fontId="1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left" textRotation="90" wrapText="1"/>
    </xf>
    <xf numFmtId="1" fontId="2" fillId="0" borderId="1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left" textRotation="90" wrapText="1"/>
    </xf>
    <xf numFmtId="0" fontId="2" fillId="2" borderId="0" xfId="0" applyFont="1" applyFill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50"/>
  <sheetViews>
    <sheetView tabSelected="1" zoomScale="60" zoomScaleNormal="60" workbookViewId="0">
      <pane ySplit="3" topLeftCell="A31" activePane="bottomLeft" state="frozen"/>
      <selection pane="bottomLeft" activeCell="I50" sqref="I50:AU50"/>
    </sheetView>
  </sheetViews>
  <sheetFormatPr defaultColWidth="9.109375" defaultRowHeight="18" x14ac:dyDescent="0.35"/>
  <cols>
    <col min="1" max="1" width="4.33203125" style="1" bestFit="1" customWidth="1"/>
    <col min="2" max="2" width="32.88671875" style="2" customWidth="1"/>
    <col min="3" max="3" width="6.5546875" style="2" customWidth="1"/>
    <col min="4" max="4" width="9.21875" style="2" customWidth="1"/>
    <col min="5" max="5" width="9.88671875" style="2" customWidth="1"/>
    <col min="6" max="6" width="6.88671875" style="2" customWidth="1"/>
    <col min="7" max="7" width="6.109375" style="2" bestFit="1" customWidth="1"/>
    <col min="8" max="8" width="8.88671875" style="2" customWidth="1"/>
    <col min="9" max="9" width="6.88671875" style="2" customWidth="1"/>
    <col min="10" max="10" width="4.77734375" style="2" customWidth="1"/>
    <col min="11" max="11" width="7.109375" style="2" bestFit="1" customWidth="1"/>
    <col min="12" max="13" width="7.5546875" style="2" customWidth="1"/>
    <col min="14" max="14" width="8.109375" style="2" customWidth="1"/>
    <col min="15" max="15" width="4.6640625" style="2" customWidth="1"/>
    <col min="16" max="16" width="7.5546875" style="2" customWidth="1"/>
    <col min="17" max="17" width="7.88671875" style="2" customWidth="1"/>
    <col min="18" max="18" width="6.44140625" style="2" customWidth="1"/>
    <col min="19" max="19" width="7.109375" style="2" customWidth="1"/>
    <col min="20" max="21" width="7.44140625" style="2" customWidth="1"/>
    <col min="22" max="23" width="4.5546875" style="2" customWidth="1"/>
    <col min="24" max="26" width="4.6640625" style="2" customWidth="1"/>
    <col min="27" max="27" width="6.6640625" style="2" customWidth="1"/>
    <col min="28" max="32" width="4.6640625" style="2" customWidth="1"/>
    <col min="33" max="33" width="6.21875" style="2" customWidth="1"/>
    <col min="34" max="34" width="4.6640625" style="2" customWidth="1"/>
    <col min="35" max="39" width="6" style="2" customWidth="1"/>
    <col min="40" max="40" width="10.44140625" style="2" customWidth="1"/>
    <col min="41" max="41" width="6.21875" style="2" customWidth="1"/>
    <col min="42" max="43" width="5.109375" style="2" customWidth="1"/>
    <col min="44" max="45" width="4.6640625" style="2" customWidth="1"/>
    <col min="46" max="47" width="7" style="2" customWidth="1"/>
    <col min="48" max="48" width="7.44140625" style="2" customWidth="1"/>
    <col min="49" max="49" width="4.5546875" style="2" customWidth="1"/>
    <col min="50" max="50" width="7.109375" style="1" customWidth="1"/>
    <col min="51" max="52" width="9.109375" style="1"/>
    <col min="53" max="53" width="11.33203125" style="1" customWidth="1"/>
    <col min="54" max="16384" width="9.109375" style="1"/>
  </cols>
  <sheetData>
    <row r="1" spans="1:53" s="3" customFormat="1" x14ac:dyDescent="0.35">
      <c r="A1" s="22" t="s">
        <v>96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13"/>
      <c r="AZ1" s="13"/>
      <c r="BA1" s="13"/>
    </row>
    <row r="2" spans="1:53" s="3" customFormat="1" ht="126.6" customHeight="1" x14ac:dyDescent="0.35">
      <c r="A2" s="23" t="s">
        <v>12</v>
      </c>
      <c r="B2" s="24" t="s">
        <v>0</v>
      </c>
      <c r="C2" s="24" t="s">
        <v>34</v>
      </c>
      <c r="D2" s="17" t="s">
        <v>23</v>
      </c>
      <c r="E2" s="17" t="s">
        <v>24</v>
      </c>
      <c r="F2" s="17" t="s">
        <v>48</v>
      </c>
      <c r="G2" s="17" t="s">
        <v>25</v>
      </c>
      <c r="H2" s="17" t="s">
        <v>26</v>
      </c>
      <c r="I2" s="17" t="s">
        <v>88</v>
      </c>
      <c r="J2" s="17" t="s">
        <v>89</v>
      </c>
      <c r="K2" s="17" t="s">
        <v>27</v>
      </c>
      <c r="L2" s="17" t="s">
        <v>31</v>
      </c>
      <c r="M2" s="17" t="s">
        <v>55</v>
      </c>
      <c r="N2" s="17" t="s">
        <v>28</v>
      </c>
      <c r="O2" s="17" t="s">
        <v>63</v>
      </c>
      <c r="P2" s="17" t="s">
        <v>78</v>
      </c>
      <c r="Q2" s="17" t="s">
        <v>53</v>
      </c>
      <c r="R2" s="17" t="s">
        <v>37</v>
      </c>
      <c r="S2" s="17" t="s">
        <v>47</v>
      </c>
      <c r="T2" s="17" t="s">
        <v>46</v>
      </c>
      <c r="U2" s="17" t="s">
        <v>60</v>
      </c>
      <c r="V2" s="17" t="s">
        <v>66</v>
      </c>
      <c r="W2" s="17" t="s">
        <v>70</v>
      </c>
      <c r="X2" s="17" t="s">
        <v>35</v>
      </c>
      <c r="Y2" s="17" t="s">
        <v>30</v>
      </c>
      <c r="Z2" s="17" t="s">
        <v>39</v>
      </c>
      <c r="AA2" s="17" t="s">
        <v>42</v>
      </c>
      <c r="AB2" s="17" t="s">
        <v>75</v>
      </c>
      <c r="AC2" s="17" t="s">
        <v>71</v>
      </c>
      <c r="AD2" s="17" t="s">
        <v>80</v>
      </c>
      <c r="AE2" s="17" t="s">
        <v>40</v>
      </c>
      <c r="AF2" s="17" t="s">
        <v>72</v>
      </c>
      <c r="AG2" s="17" t="s">
        <v>64</v>
      </c>
      <c r="AH2" s="17" t="s">
        <v>79</v>
      </c>
      <c r="AI2" s="17" t="s">
        <v>32</v>
      </c>
      <c r="AJ2" s="17" t="s">
        <v>68</v>
      </c>
      <c r="AK2" s="17" t="s">
        <v>58</v>
      </c>
      <c r="AL2" s="17" t="s">
        <v>69</v>
      </c>
      <c r="AM2" s="17" t="s">
        <v>59</v>
      </c>
      <c r="AN2" s="17" t="s">
        <v>9</v>
      </c>
      <c r="AO2" s="17" t="s">
        <v>61</v>
      </c>
      <c r="AP2" s="17" t="s">
        <v>49</v>
      </c>
      <c r="AQ2" s="17" t="s">
        <v>76</v>
      </c>
      <c r="AR2" s="17" t="s">
        <v>33</v>
      </c>
      <c r="AS2" s="17" t="s">
        <v>65</v>
      </c>
      <c r="AT2" s="17" t="s">
        <v>38</v>
      </c>
      <c r="AU2" s="17" t="s">
        <v>29</v>
      </c>
      <c r="AV2" s="17" t="s">
        <v>83</v>
      </c>
      <c r="AW2" s="17" t="s">
        <v>84</v>
      </c>
      <c r="AX2" s="17" t="s">
        <v>11</v>
      </c>
      <c r="AY2" s="17" t="s">
        <v>57</v>
      </c>
      <c r="AZ2" s="17" t="s">
        <v>43</v>
      </c>
      <c r="BA2" s="20" t="s">
        <v>10</v>
      </c>
    </row>
    <row r="3" spans="1:53" s="4" customFormat="1" ht="58.2" customHeight="1" x14ac:dyDescent="0.35">
      <c r="A3" s="23"/>
      <c r="B3" s="24"/>
      <c r="C3" s="24"/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  <c r="T3" s="17" t="s">
        <v>1</v>
      </c>
      <c r="U3" s="17" t="s">
        <v>1</v>
      </c>
      <c r="V3" s="17" t="s">
        <v>1</v>
      </c>
      <c r="W3" s="17" t="s">
        <v>1</v>
      </c>
      <c r="X3" s="17" t="s">
        <v>1</v>
      </c>
      <c r="Y3" s="17" t="s">
        <v>1</v>
      </c>
      <c r="Z3" s="17" t="s">
        <v>1</v>
      </c>
      <c r="AA3" s="17" t="s">
        <v>1</v>
      </c>
      <c r="AB3" s="17" t="s">
        <v>1</v>
      </c>
      <c r="AC3" s="17" t="s">
        <v>1</v>
      </c>
      <c r="AD3" s="17" t="s">
        <v>1</v>
      </c>
      <c r="AE3" s="17" t="s">
        <v>1</v>
      </c>
      <c r="AF3" s="17" t="s">
        <v>1</v>
      </c>
      <c r="AG3" s="17" t="s">
        <v>1</v>
      </c>
      <c r="AH3" s="17" t="s">
        <v>1</v>
      </c>
      <c r="AI3" s="17" t="s">
        <v>1</v>
      </c>
      <c r="AJ3" s="17" t="s">
        <v>1</v>
      </c>
      <c r="AK3" s="17" t="s">
        <v>1</v>
      </c>
      <c r="AL3" s="17" t="s">
        <v>1</v>
      </c>
      <c r="AM3" s="17" t="s">
        <v>1</v>
      </c>
      <c r="AN3" s="17" t="s">
        <v>1</v>
      </c>
      <c r="AO3" s="17" t="s">
        <v>1</v>
      </c>
      <c r="AP3" s="17" t="s">
        <v>1</v>
      </c>
      <c r="AQ3" s="17" t="s">
        <v>1</v>
      </c>
      <c r="AR3" s="17" t="s">
        <v>1</v>
      </c>
      <c r="AS3" s="17" t="s">
        <v>1</v>
      </c>
      <c r="AT3" s="17" t="s">
        <v>1</v>
      </c>
      <c r="AU3" s="17" t="s">
        <v>1</v>
      </c>
      <c r="AV3" s="17" t="s">
        <v>1</v>
      </c>
      <c r="AW3" s="17" t="s">
        <v>1</v>
      </c>
      <c r="AX3" s="17" t="s">
        <v>1</v>
      </c>
      <c r="AY3" s="17" t="s">
        <v>1</v>
      </c>
      <c r="AZ3" s="17" t="s">
        <v>1</v>
      </c>
      <c r="BA3" s="20"/>
    </row>
    <row r="4" spans="1:53" s="5" customFormat="1" ht="21" customHeight="1" x14ac:dyDescent="0.35">
      <c r="A4" s="14">
        <v>1</v>
      </c>
      <c r="B4" s="6" t="s">
        <v>14</v>
      </c>
      <c r="C4" s="6" t="s">
        <v>2</v>
      </c>
      <c r="D4" s="6">
        <f>96+627+220+739+840+417+1568+2459+7471+13262+15046+21596</f>
        <v>64341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14">
        <f t="shared" ref="BA4:BA43" si="0">SUM(D4:AZ4)</f>
        <v>64341</v>
      </c>
    </row>
    <row r="5" spans="1:53" s="5" customFormat="1" ht="21" customHeight="1" x14ac:dyDescent="0.35">
      <c r="A5" s="14">
        <v>2</v>
      </c>
      <c r="B5" s="6" t="s">
        <v>15</v>
      </c>
      <c r="C5" s="6" t="s">
        <v>2</v>
      </c>
      <c r="D5" s="6">
        <f>3113+1520+5342+10164+10066+9380+13625+9112+10423+14263+9601+10702</f>
        <v>107311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14">
        <f t="shared" si="0"/>
        <v>107311</v>
      </c>
    </row>
    <row r="6" spans="1:53" s="5" customFormat="1" ht="21" customHeight="1" x14ac:dyDescent="0.35">
      <c r="A6" s="14">
        <v>3</v>
      </c>
      <c r="B6" s="6" t="s">
        <v>3</v>
      </c>
      <c r="C6" s="6" t="s">
        <v>2</v>
      </c>
      <c r="D6" s="6">
        <f>17+49+128+75</f>
        <v>269</v>
      </c>
      <c r="E6" s="6"/>
      <c r="F6" s="6"/>
      <c r="G6" s="6"/>
      <c r="H6" s="6"/>
      <c r="I6" s="6"/>
      <c r="J6" s="6"/>
      <c r="K6" s="6"/>
      <c r="L6" s="6"/>
      <c r="M6" s="6">
        <v>2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>
        <v>1</v>
      </c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14">
        <f t="shared" si="0"/>
        <v>272</v>
      </c>
    </row>
    <row r="7" spans="1:53" s="5" customFormat="1" x14ac:dyDescent="0.35">
      <c r="A7" s="14">
        <v>4</v>
      </c>
      <c r="B7" s="6" t="s">
        <v>17</v>
      </c>
      <c r="C7" s="6" t="s">
        <v>5</v>
      </c>
      <c r="D7" s="7"/>
      <c r="E7" s="7"/>
      <c r="F7" s="7"/>
      <c r="G7" s="7"/>
      <c r="H7" s="7">
        <f>25.5+22.3+18.2+11</f>
        <v>77</v>
      </c>
      <c r="I7" s="7"/>
      <c r="J7" s="7"/>
      <c r="K7" s="7"/>
      <c r="L7" s="7"/>
      <c r="M7" s="7"/>
      <c r="N7" s="7">
        <v>1.2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15">
        <f t="shared" si="0"/>
        <v>78.2</v>
      </c>
    </row>
    <row r="8" spans="1:53" s="5" customFormat="1" x14ac:dyDescent="0.35">
      <c r="A8" s="14">
        <v>5</v>
      </c>
      <c r="B8" s="6" t="s">
        <v>36</v>
      </c>
      <c r="C8" s="6" t="s">
        <v>5</v>
      </c>
      <c r="D8" s="7">
        <v>0.1</v>
      </c>
      <c r="E8" s="7"/>
      <c r="F8" s="7"/>
      <c r="G8" s="7"/>
      <c r="H8" s="7">
        <v>0.3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15">
        <f t="shared" si="0"/>
        <v>0.4</v>
      </c>
    </row>
    <row r="9" spans="1:53" s="5" customFormat="1" ht="22.5" customHeight="1" x14ac:dyDescent="0.35">
      <c r="A9" s="14">
        <v>6</v>
      </c>
      <c r="B9" s="6" t="s">
        <v>7</v>
      </c>
      <c r="C9" s="6" t="s">
        <v>5</v>
      </c>
      <c r="D9" s="7">
        <f>35.4+23+26+66+57.8+22+23+10.7+17.5+2.5+23.1+25+5+20+8+23+18+19.1+24.94+20.1</f>
        <v>470.14000000000004</v>
      </c>
      <c r="E9" s="7"/>
      <c r="F9" s="7"/>
      <c r="G9" s="7"/>
      <c r="H9" s="7">
        <f>0.2+0.2</f>
        <v>0.4</v>
      </c>
      <c r="I9" s="7"/>
      <c r="J9" s="7"/>
      <c r="K9" s="7"/>
      <c r="L9" s="7"/>
      <c r="M9" s="7"/>
      <c r="N9" s="7"/>
      <c r="O9" s="7"/>
      <c r="P9" s="7">
        <v>44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>
        <f>27.5+19.5</f>
        <v>47</v>
      </c>
      <c r="AV9" s="7"/>
      <c r="AW9" s="7"/>
      <c r="AX9" s="7"/>
      <c r="AY9" s="7"/>
      <c r="AZ9" s="7"/>
      <c r="BA9" s="15">
        <f t="shared" si="0"/>
        <v>561.54</v>
      </c>
    </row>
    <row r="10" spans="1:53" s="5" customFormat="1" ht="19.5" customHeight="1" x14ac:dyDescent="0.35">
      <c r="A10" s="14">
        <v>7</v>
      </c>
      <c r="B10" s="6" t="s">
        <v>8</v>
      </c>
      <c r="C10" s="6" t="s">
        <v>5</v>
      </c>
      <c r="D10" s="7">
        <v>3.29</v>
      </c>
      <c r="E10" s="7">
        <f>14.7+27.1+2+22+16.8+3.488+3.018</f>
        <v>89.105999999999995</v>
      </c>
      <c r="F10" s="7">
        <f>6.6+1+0.05+0.409</f>
        <v>8.0589999999999993</v>
      </c>
      <c r="G10" s="7">
        <f>9.7+0.5+1.58+0.997</f>
        <v>12.776999999999999</v>
      </c>
      <c r="H10" s="7">
        <f>21+1.3+1.1+4.73</f>
        <v>28.130000000000003</v>
      </c>
      <c r="I10" s="7">
        <f>0.505+0.05</f>
        <v>0.55500000000000005</v>
      </c>
      <c r="J10" s="7"/>
      <c r="K10" s="8">
        <v>20</v>
      </c>
      <c r="L10" s="7"/>
      <c r="M10" s="7"/>
      <c r="N10" s="7">
        <f>15.1+1.8+3.8+4.6+4.552+24.496</f>
        <v>54.347999999999999</v>
      </c>
      <c r="O10" s="7">
        <f>4.3+0.048+0.7+1.256+0.895</f>
        <v>7.1989999999999998</v>
      </c>
      <c r="P10" s="7"/>
      <c r="Q10" s="7"/>
      <c r="R10" s="9">
        <f>3+0.6+1+0.412</f>
        <v>5.0119999999999996</v>
      </c>
      <c r="S10" s="7">
        <f>0.6+0.252</f>
        <v>0.85199999999999998</v>
      </c>
      <c r="T10" s="10"/>
      <c r="U10" s="10"/>
      <c r="V10" s="10"/>
      <c r="W10" s="10"/>
      <c r="X10" s="7"/>
      <c r="Y10" s="7"/>
      <c r="Z10" s="7">
        <v>1</v>
      </c>
      <c r="AA10" s="7">
        <f>2.2+1+19+1.48</f>
        <v>23.68</v>
      </c>
      <c r="AB10" s="7"/>
      <c r="AC10" s="7"/>
      <c r="AD10" s="7"/>
      <c r="AE10" s="7"/>
      <c r="AF10" s="7"/>
      <c r="AG10" s="9">
        <v>0.02</v>
      </c>
      <c r="AH10" s="7"/>
      <c r="AI10" s="11"/>
      <c r="AJ10" s="11"/>
      <c r="AK10" s="11"/>
      <c r="AL10" s="11"/>
      <c r="AM10" s="11"/>
      <c r="AN10" s="7"/>
      <c r="AO10" s="7"/>
      <c r="AP10" s="7"/>
      <c r="AQ10" s="7"/>
      <c r="AR10" s="7"/>
      <c r="AS10" s="7"/>
      <c r="AT10" s="7"/>
      <c r="AU10" s="7">
        <f>21.5+0.74</f>
        <v>22.24</v>
      </c>
      <c r="AV10" s="16">
        <v>6.0000000000000001E-3</v>
      </c>
      <c r="AW10" s="7"/>
      <c r="AX10" s="7"/>
      <c r="AY10" s="7"/>
      <c r="AZ10" s="7"/>
      <c r="BA10" s="15">
        <f t="shared" si="0"/>
        <v>276.274</v>
      </c>
    </row>
    <row r="11" spans="1:53" s="5" customFormat="1" ht="19.5" customHeight="1" x14ac:dyDescent="0.35">
      <c r="A11" s="14">
        <v>8</v>
      </c>
      <c r="B11" s="6" t="s">
        <v>22</v>
      </c>
      <c r="C11" s="6" t="s">
        <v>4</v>
      </c>
      <c r="D11" s="7">
        <v>3600</v>
      </c>
      <c r="E11" s="7">
        <v>2000</v>
      </c>
      <c r="F11" s="7"/>
      <c r="G11" s="7"/>
      <c r="H11" s="7"/>
      <c r="I11" s="7"/>
      <c r="J11" s="7"/>
      <c r="K11" s="11"/>
      <c r="L11" s="7"/>
      <c r="M11" s="7"/>
      <c r="N11" s="7"/>
      <c r="O11" s="7"/>
      <c r="P11" s="7"/>
      <c r="Q11" s="7"/>
      <c r="R11" s="10"/>
      <c r="S11" s="10"/>
      <c r="T11" s="10"/>
      <c r="U11" s="10"/>
      <c r="V11" s="10"/>
      <c r="W11" s="10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9">
        <v>4</v>
      </c>
      <c r="AI11" s="11"/>
      <c r="AJ11" s="11"/>
      <c r="AK11" s="11"/>
      <c r="AL11" s="11"/>
      <c r="AM11" s="11"/>
      <c r="AN11" s="7">
        <v>10000</v>
      </c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15">
        <f t="shared" si="0"/>
        <v>15604</v>
      </c>
    </row>
    <row r="12" spans="1:53" s="5" customFormat="1" ht="21" customHeight="1" x14ac:dyDescent="0.35">
      <c r="A12" s="14">
        <v>9</v>
      </c>
      <c r="B12" s="6" t="s">
        <v>18</v>
      </c>
      <c r="C12" s="6" t="s">
        <v>4</v>
      </c>
      <c r="D12" s="6">
        <v>4550</v>
      </c>
      <c r="E12" s="6">
        <f>3200+1800+2500</f>
        <v>7500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>
        <v>3</v>
      </c>
      <c r="AI12" s="6"/>
      <c r="AJ12" s="6"/>
      <c r="AK12" s="6"/>
      <c r="AL12" s="6"/>
      <c r="AM12" s="6"/>
      <c r="AN12" s="6">
        <f>25800+40500+42120+170300+24130+39360+22710+18100+18100+24200+16760+3000</f>
        <v>445080</v>
      </c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14">
        <f t="shared" si="0"/>
        <v>457133</v>
      </c>
    </row>
    <row r="13" spans="1:53" s="5" customFormat="1" ht="21" customHeight="1" x14ac:dyDescent="0.35">
      <c r="A13" s="14">
        <v>10</v>
      </c>
      <c r="B13" s="6" t="s">
        <v>18</v>
      </c>
      <c r="C13" s="6" t="s">
        <v>5</v>
      </c>
      <c r="D13" s="6"/>
      <c r="E13" s="6">
        <v>24.7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14">
        <f t="shared" si="0"/>
        <v>24.7</v>
      </c>
    </row>
    <row r="14" spans="1:53" s="5" customFormat="1" ht="21" customHeight="1" x14ac:dyDescent="0.35">
      <c r="A14" s="14">
        <v>11</v>
      </c>
      <c r="B14" s="6" t="s">
        <v>19</v>
      </c>
      <c r="C14" s="6" t="s">
        <v>4</v>
      </c>
      <c r="D14" s="6"/>
      <c r="E14" s="6">
        <f>6330+2900+3100+3000</f>
        <v>15330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14">
        <f t="shared" si="0"/>
        <v>15330</v>
      </c>
    </row>
    <row r="15" spans="1:53" s="5" customFormat="1" ht="21" customHeight="1" x14ac:dyDescent="0.35">
      <c r="A15" s="14">
        <v>12</v>
      </c>
      <c r="B15" s="6" t="s">
        <v>21</v>
      </c>
      <c r="C15" s="6" t="s">
        <v>4</v>
      </c>
      <c r="D15" s="6">
        <v>1</v>
      </c>
      <c r="E15" s="6"/>
      <c r="F15" s="6"/>
      <c r="G15" s="6">
        <v>1</v>
      </c>
      <c r="H15" s="6"/>
      <c r="I15" s="6"/>
      <c r="J15" s="6"/>
      <c r="K15" s="6"/>
      <c r="L15" s="6"/>
      <c r="M15" s="6">
        <v>2</v>
      </c>
      <c r="N15" s="6"/>
      <c r="O15" s="6"/>
      <c r="P15" s="6"/>
      <c r="Q15" s="6"/>
      <c r="R15" s="6"/>
      <c r="S15" s="6"/>
      <c r="T15" s="6"/>
      <c r="U15" s="6">
        <v>11</v>
      </c>
      <c r="V15" s="6">
        <v>1</v>
      </c>
      <c r="W15" s="6">
        <v>20</v>
      </c>
      <c r="X15" s="6"/>
      <c r="Y15" s="6">
        <f>4+1</f>
        <v>5</v>
      </c>
      <c r="Z15" s="6">
        <f>12+8</f>
        <v>20</v>
      </c>
      <c r="AA15" s="6"/>
      <c r="AB15" s="6">
        <v>3</v>
      </c>
      <c r="AC15" s="6">
        <v>1</v>
      </c>
      <c r="AD15" s="6">
        <v>1</v>
      </c>
      <c r="AE15" s="6">
        <f>13+2</f>
        <v>15</v>
      </c>
      <c r="AF15" s="6">
        <v>1</v>
      </c>
      <c r="AG15" s="6">
        <f>9+1</f>
        <v>10</v>
      </c>
      <c r="AH15" s="6">
        <f>2</f>
        <v>2</v>
      </c>
      <c r="AI15" s="6">
        <f>5+1</f>
        <v>6</v>
      </c>
      <c r="AJ15" s="6">
        <v>8</v>
      </c>
      <c r="AK15" s="6">
        <v>3</v>
      </c>
      <c r="AL15" s="6">
        <v>1</v>
      </c>
      <c r="AM15" s="6">
        <v>33</v>
      </c>
      <c r="AN15" s="6"/>
      <c r="AO15" s="6"/>
      <c r="AP15" s="6">
        <f>11+3</f>
        <v>14</v>
      </c>
      <c r="AQ15" s="6"/>
      <c r="AR15" s="6">
        <v>3</v>
      </c>
      <c r="AS15" s="6">
        <v>60</v>
      </c>
      <c r="AT15" s="6">
        <f>4+1+2</f>
        <v>7</v>
      </c>
      <c r="AU15" s="6">
        <f>66+12+2+16+6</f>
        <v>102</v>
      </c>
      <c r="AV15" s="6"/>
      <c r="AW15" s="6"/>
      <c r="AX15" s="6">
        <f>53+8</f>
        <v>61</v>
      </c>
      <c r="AY15" s="6"/>
      <c r="AZ15" s="6">
        <f>7+12+3</f>
        <v>22</v>
      </c>
      <c r="BA15" s="14">
        <f t="shared" si="0"/>
        <v>414</v>
      </c>
    </row>
    <row r="16" spans="1:53" s="5" customFormat="1" ht="21" customHeight="1" x14ac:dyDescent="0.35">
      <c r="A16" s="14">
        <v>13</v>
      </c>
      <c r="B16" s="6" t="s">
        <v>41</v>
      </c>
      <c r="C16" s="6" t="s">
        <v>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v>22.256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>
        <f>22.3+26.5+24.4+21.8+20+22+22.5</f>
        <v>159.5</v>
      </c>
      <c r="AO16" s="6"/>
      <c r="AP16" s="6"/>
      <c r="AQ16" s="6"/>
      <c r="AR16" s="6"/>
      <c r="AS16" s="6"/>
      <c r="AT16" s="6">
        <v>2</v>
      </c>
      <c r="AU16" s="6">
        <f>6.4+0.7+0.256</f>
        <v>7.3560000000000008</v>
      </c>
      <c r="AV16" s="6"/>
      <c r="AW16" s="6"/>
      <c r="AX16" s="6"/>
      <c r="AY16" s="6"/>
      <c r="AZ16" s="6"/>
      <c r="BA16" s="14">
        <f t="shared" si="0"/>
        <v>191.11199999999999</v>
      </c>
    </row>
    <row r="17" spans="1:53" s="5" customFormat="1" ht="21" customHeight="1" x14ac:dyDescent="0.35">
      <c r="A17" s="14">
        <v>14</v>
      </c>
      <c r="B17" s="6" t="s">
        <v>54</v>
      </c>
      <c r="C17" s="6" t="s">
        <v>5</v>
      </c>
      <c r="D17" s="6"/>
      <c r="E17" s="6">
        <f>51.9+51.9+54.57</f>
        <v>158.37</v>
      </c>
      <c r="F17" s="6"/>
      <c r="G17" s="6"/>
      <c r="H17" s="6"/>
      <c r="I17" s="6"/>
      <c r="J17" s="6"/>
      <c r="K17" s="6"/>
      <c r="L17" s="6">
        <f>19.7+20.3+79.6+160.2</f>
        <v>279.79999999999995</v>
      </c>
      <c r="M17" s="6"/>
      <c r="N17" s="6"/>
      <c r="O17" s="6"/>
      <c r="P17" s="6"/>
      <c r="Q17" s="6"/>
      <c r="R17" s="6"/>
      <c r="S17" s="6"/>
      <c r="T17" s="6"/>
      <c r="U17" s="6">
        <f>161+129.7+41</f>
        <v>331.7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>
        <v>20</v>
      </c>
      <c r="AL17" s="6"/>
      <c r="AM17" s="6"/>
      <c r="AN17" s="6">
        <f>44+396+614.8+484+744+594+594+373.9+66+109.99+153.995+66+66</f>
        <v>4306.6850000000004</v>
      </c>
      <c r="AO17" s="6">
        <v>66</v>
      </c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14">
        <f t="shared" si="0"/>
        <v>5162.5550000000003</v>
      </c>
    </row>
    <row r="18" spans="1:53" s="5" customFormat="1" ht="21.75" customHeight="1" x14ac:dyDescent="0.35">
      <c r="A18" s="14">
        <v>15</v>
      </c>
      <c r="B18" s="6" t="s">
        <v>51</v>
      </c>
      <c r="C18" s="6" t="s">
        <v>4</v>
      </c>
      <c r="D18" s="7"/>
      <c r="E18" s="8">
        <f>26348+5280+10432+5180+5260+10200+9780+4500+4600</f>
        <v>81580</v>
      </c>
      <c r="F18" s="7"/>
      <c r="G18" s="7"/>
      <c r="H18" s="7"/>
      <c r="I18" s="7"/>
      <c r="J18" s="7"/>
      <c r="K18" s="7"/>
      <c r="L18" s="8"/>
      <c r="M18" s="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8"/>
      <c r="AO18" s="8"/>
      <c r="AP18" s="8"/>
      <c r="AQ18" s="8"/>
      <c r="AR18" s="8"/>
      <c r="AS18" s="8"/>
      <c r="AT18" s="7"/>
      <c r="AU18" s="7"/>
      <c r="AV18" s="7"/>
      <c r="AW18" s="7"/>
      <c r="AX18" s="7"/>
      <c r="AY18" s="7"/>
      <c r="AZ18" s="7"/>
      <c r="BA18" s="18">
        <f t="shared" si="0"/>
        <v>81580</v>
      </c>
    </row>
    <row r="19" spans="1:53" s="5" customFormat="1" ht="21.75" customHeight="1" x14ac:dyDescent="0.35">
      <c r="A19" s="14">
        <v>16</v>
      </c>
      <c r="B19" s="6" t="s">
        <v>51</v>
      </c>
      <c r="C19" s="6" t="s">
        <v>5</v>
      </c>
      <c r="D19" s="7"/>
      <c r="E19" s="7">
        <v>54.57</v>
      </c>
      <c r="F19" s="7"/>
      <c r="G19" s="7"/>
      <c r="H19" s="7"/>
      <c r="I19" s="7"/>
      <c r="J19" s="7"/>
      <c r="K19" s="7"/>
      <c r="L19" s="8">
        <f>162+98+44.6+240.5+99.96+41.41+20</f>
        <v>706.47</v>
      </c>
      <c r="M19" s="8"/>
      <c r="N19" s="7"/>
      <c r="O19" s="7"/>
      <c r="P19" s="7"/>
      <c r="Q19" s="7"/>
      <c r="R19" s="7"/>
      <c r="S19" s="7"/>
      <c r="T19" s="7"/>
      <c r="U19" s="7">
        <f>246.7+163.5+81.4+191.9+142.42+20.5+41</f>
        <v>887.42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8">
        <f>22+22+66</f>
        <v>110</v>
      </c>
      <c r="AO19" s="8">
        <f>46+22.4+22.6+22.99+22</f>
        <v>135.99</v>
      </c>
      <c r="AP19" s="8">
        <v>22</v>
      </c>
      <c r="AQ19" s="8"/>
      <c r="AR19" s="8"/>
      <c r="AS19" s="8"/>
      <c r="AT19" s="7"/>
      <c r="AU19" s="7"/>
      <c r="AV19" s="7"/>
      <c r="AW19" s="7"/>
      <c r="AX19" s="7"/>
      <c r="AY19" s="7"/>
      <c r="AZ19" s="7"/>
      <c r="BA19" s="15">
        <f t="shared" si="0"/>
        <v>1916.45</v>
      </c>
    </row>
    <row r="20" spans="1:53" s="5" customFormat="1" ht="21.75" customHeight="1" x14ac:dyDescent="0.35">
      <c r="A20" s="14">
        <v>17</v>
      </c>
      <c r="B20" s="6" t="s">
        <v>62</v>
      </c>
      <c r="C20" s="6" t="s">
        <v>4</v>
      </c>
      <c r="D20" s="8">
        <v>5771</v>
      </c>
      <c r="E20" s="7"/>
      <c r="F20" s="7"/>
      <c r="G20" s="7"/>
      <c r="H20" s="7"/>
      <c r="I20" s="7"/>
      <c r="J20" s="7"/>
      <c r="K20" s="7"/>
      <c r="L20" s="8"/>
      <c r="M20" s="8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8"/>
      <c r="AO20" s="8"/>
      <c r="AP20" s="8"/>
      <c r="AQ20" s="8"/>
      <c r="AR20" s="8"/>
      <c r="AS20" s="8"/>
      <c r="AT20" s="7"/>
      <c r="AU20" s="7"/>
      <c r="AV20" s="7"/>
      <c r="AW20" s="7"/>
      <c r="AX20" s="7"/>
      <c r="AY20" s="7"/>
      <c r="AZ20" s="7"/>
      <c r="BA20" s="18">
        <f t="shared" si="0"/>
        <v>5771</v>
      </c>
    </row>
    <row r="21" spans="1:53" s="5" customFormat="1" ht="21.75" customHeight="1" x14ac:dyDescent="0.35">
      <c r="A21" s="14">
        <v>18</v>
      </c>
      <c r="B21" s="6" t="s">
        <v>73</v>
      </c>
      <c r="C21" s="6" t="s">
        <v>5</v>
      </c>
      <c r="D21" s="8"/>
      <c r="E21" s="7"/>
      <c r="F21" s="7"/>
      <c r="G21" s="7"/>
      <c r="H21" s="7"/>
      <c r="I21" s="7"/>
      <c r="J21" s="7"/>
      <c r="K21" s="7"/>
      <c r="L21" s="8"/>
      <c r="M21" s="8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8"/>
      <c r="AO21" s="8">
        <f>22+22</f>
        <v>44</v>
      </c>
      <c r="AP21" s="8"/>
      <c r="AQ21" s="8"/>
      <c r="AR21" s="8"/>
      <c r="AS21" s="8"/>
      <c r="AT21" s="7"/>
      <c r="AU21" s="7"/>
      <c r="AV21" s="7"/>
      <c r="AW21" s="7"/>
      <c r="AX21" s="7"/>
      <c r="AY21" s="7"/>
      <c r="AZ21" s="7"/>
      <c r="BA21" s="18">
        <f t="shared" si="0"/>
        <v>44</v>
      </c>
    </row>
    <row r="22" spans="1:53" s="5" customFormat="1" ht="21.75" customHeight="1" x14ac:dyDescent="0.35">
      <c r="A22" s="14">
        <v>19</v>
      </c>
      <c r="B22" s="6" t="s">
        <v>50</v>
      </c>
      <c r="C22" s="6" t="s">
        <v>2</v>
      </c>
      <c r="D22" s="7"/>
      <c r="E22" s="7"/>
      <c r="F22" s="7"/>
      <c r="G22" s="7"/>
      <c r="H22" s="7"/>
      <c r="I22" s="7"/>
      <c r="J22" s="7"/>
      <c r="K22" s="7"/>
      <c r="L22" s="8"/>
      <c r="M22" s="8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8"/>
      <c r="AO22" s="8"/>
      <c r="AP22" s="8"/>
      <c r="AQ22" s="8"/>
      <c r="AR22" s="8"/>
      <c r="AS22" s="8"/>
      <c r="AT22" s="7"/>
      <c r="AU22" s="7">
        <v>10</v>
      </c>
      <c r="AV22" s="7"/>
      <c r="AW22" s="7"/>
      <c r="AX22" s="7"/>
      <c r="AY22" s="7"/>
      <c r="AZ22" s="7"/>
      <c r="BA22" s="15">
        <f t="shared" si="0"/>
        <v>10</v>
      </c>
    </row>
    <row r="23" spans="1:53" s="5" customFormat="1" ht="21.75" customHeight="1" x14ac:dyDescent="0.35">
      <c r="A23" s="14">
        <v>20</v>
      </c>
      <c r="B23" s="6" t="s">
        <v>13</v>
      </c>
      <c r="C23" s="6" t="s">
        <v>2</v>
      </c>
      <c r="D23" s="8">
        <f>37+24</f>
        <v>61</v>
      </c>
      <c r="E23" s="7">
        <v>1</v>
      </c>
      <c r="F23" s="7">
        <v>1</v>
      </c>
      <c r="G23" s="7"/>
      <c r="H23" s="7"/>
      <c r="I23" s="7"/>
      <c r="J23" s="16">
        <v>1</v>
      </c>
      <c r="K23" s="7"/>
      <c r="L23" s="8"/>
      <c r="M23" s="8"/>
      <c r="N23" s="7"/>
      <c r="O23" s="7"/>
      <c r="P23" s="7"/>
      <c r="Q23" s="7">
        <v>1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8">
        <v>1</v>
      </c>
      <c r="AM23" s="7"/>
      <c r="AN23" s="8"/>
      <c r="AO23" s="8"/>
      <c r="AP23" s="8"/>
      <c r="AQ23" s="8">
        <f>3+1+1+1</f>
        <v>6</v>
      </c>
      <c r="AR23" s="8"/>
      <c r="AS23" s="8"/>
      <c r="AT23" s="7"/>
      <c r="AU23" s="7"/>
      <c r="AV23" s="7">
        <v>2</v>
      </c>
      <c r="AW23" s="7">
        <v>2</v>
      </c>
      <c r="AX23" s="8">
        <f>1+1</f>
        <v>2</v>
      </c>
      <c r="AY23" s="8"/>
      <c r="AZ23" s="7"/>
      <c r="BA23" s="15">
        <f t="shared" si="0"/>
        <v>78</v>
      </c>
    </row>
    <row r="24" spans="1:53" s="5" customFormat="1" ht="21.75" customHeight="1" x14ac:dyDescent="0.35">
      <c r="A24" s="14">
        <v>21</v>
      </c>
      <c r="B24" s="6" t="s">
        <v>86</v>
      </c>
      <c r="C24" s="6" t="s">
        <v>5</v>
      </c>
      <c r="D24" s="7"/>
      <c r="E24" s="7">
        <f>57+57.2+88.4+60.1+22+60.3+27</f>
        <v>372.00000000000006</v>
      </c>
      <c r="F24" s="7"/>
      <c r="G24" s="7"/>
      <c r="H24" s="7"/>
      <c r="I24" s="7"/>
      <c r="J24" s="7"/>
      <c r="K24" s="7"/>
      <c r="L24" s="8"/>
      <c r="M24" s="8"/>
      <c r="N24" s="7"/>
      <c r="O24" s="7"/>
      <c r="P24" s="7"/>
      <c r="Q24" s="7">
        <f>58+29.2</f>
        <v>87.2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8">
        <f>11+60</f>
        <v>71</v>
      </c>
      <c r="AO24" s="8"/>
      <c r="AP24" s="8"/>
      <c r="AQ24" s="8"/>
      <c r="AR24" s="8"/>
      <c r="AS24" s="8"/>
      <c r="AT24" s="7"/>
      <c r="AU24" s="7"/>
      <c r="AV24" s="7"/>
      <c r="AW24" s="7"/>
      <c r="AX24" s="7"/>
      <c r="AY24" s="7"/>
      <c r="AZ24" s="7"/>
      <c r="BA24" s="15">
        <f t="shared" si="0"/>
        <v>530.20000000000005</v>
      </c>
    </row>
    <row r="25" spans="1:53" s="5" customFormat="1" ht="21.75" customHeight="1" x14ac:dyDescent="0.35">
      <c r="A25" s="14">
        <v>22</v>
      </c>
      <c r="B25" s="6" t="s">
        <v>67</v>
      </c>
      <c r="C25" s="6" t="s">
        <v>5</v>
      </c>
      <c r="D25" s="7"/>
      <c r="E25" s="7"/>
      <c r="F25" s="7"/>
      <c r="G25" s="7"/>
      <c r="H25" s="7"/>
      <c r="I25" s="7"/>
      <c r="J25" s="7"/>
      <c r="K25" s="7"/>
      <c r="L25" s="8"/>
      <c r="M25" s="8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8"/>
      <c r="AO25" s="8"/>
      <c r="AP25" s="8"/>
      <c r="AQ25" s="8"/>
      <c r="AR25" s="8"/>
      <c r="AS25" s="8"/>
      <c r="AT25" s="7"/>
      <c r="AU25" s="7">
        <v>0.2</v>
      </c>
      <c r="AV25" s="7"/>
      <c r="AW25" s="7"/>
      <c r="AX25" s="7"/>
      <c r="AY25" s="7"/>
      <c r="AZ25" s="7"/>
      <c r="BA25" s="15">
        <f t="shared" si="0"/>
        <v>0.2</v>
      </c>
    </row>
    <row r="26" spans="1:53" s="5" customFormat="1" ht="21.75" customHeight="1" x14ac:dyDescent="0.35">
      <c r="A26" s="14">
        <v>23</v>
      </c>
      <c r="B26" s="6" t="s">
        <v>44</v>
      </c>
      <c r="C26" s="6" t="s">
        <v>5</v>
      </c>
      <c r="D26" s="7"/>
      <c r="E26" s="7"/>
      <c r="F26" s="7"/>
      <c r="G26" s="7"/>
      <c r="H26" s="7"/>
      <c r="I26" s="7"/>
      <c r="J26" s="7"/>
      <c r="K26" s="7"/>
      <c r="L26" s="8"/>
      <c r="M26" s="8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8">
        <f>30+9.6</f>
        <v>39.6</v>
      </c>
      <c r="AO26" s="8"/>
      <c r="AP26" s="8"/>
      <c r="AQ26" s="8"/>
      <c r="AR26" s="8"/>
      <c r="AS26" s="8"/>
      <c r="AT26" s="7"/>
      <c r="AU26" s="7"/>
      <c r="AV26" s="7"/>
      <c r="AW26" s="7"/>
      <c r="AX26" s="7"/>
      <c r="AY26" s="7"/>
      <c r="AZ26" s="7"/>
      <c r="BA26" s="15">
        <f t="shared" si="0"/>
        <v>39.6</v>
      </c>
    </row>
    <row r="27" spans="1:53" s="5" customFormat="1" ht="21.75" customHeight="1" x14ac:dyDescent="0.35">
      <c r="A27" s="14">
        <v>24</v>
      </c>
      <c r="B27" s="6" t="s">
        <v>56</v>
      </c>
      <c r="C27" s="6" t="s">
        <v>5</v>
      </c>
      <c r="D27" s="7">
        <v>43.3</v>
      </c>
      <c r="E27" s="7"/>
      <c r="F27" s="7"/>
      <c r="G27" s="7"/>
      <c r="H27" s="7"/>
      <c r="I27" s="7"/>
      <c r="J27" s="7"/>
      <c r="K27" s="7"/>
      <c r="L27" s="8"/>
      <c r="M27" s="8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8"/>
      <c r="AO27" s="8"/>
      <c r="AP27" s="8"/>
      <c r="AQ27" s="8"/>
      <c r="AR27" s="8"/>
      <c r="AS27" s="8"/>
      <c r="AT27" s="7"/>
      <c r="AU27" s="7"/>
      <c r="AV27" s="7"/>
      <c r="AW27" s="7"/>
      <c r="AX27" s="7"/>
      <c r="AY27" s="7"/>
      <c r="AZ27" s="7"/>
      <c r="BA27" s="15">
        <f t="shared" si="0"/>
        <v>43.3</v>
      </c>
    </row>
    <row r="28" spans="1:53" s="5" customFormat="1" ht="21.75" customHeight="1" x14ac:dyDescent="0.35">
      <c r="A28" s="14">
        <v>25</v>
      </c>
      <c r="B28" s="6" t="s">
        <v>52</v>
      </c>
      <c r="C28" s="6" t="s">
        <v>5</v>
      </c>
      <c r="D28" s="7"/>
      <c r="E28" s="7">
        <f>22.3+26.8+26.8+26.7+27+27.95</f>
        <v>157.55000000000001</v>
      </c>
      <c r="F28" s="7"/>
      <c r="G28" s="7"/>
      <c r="H28" s="7"/>
      <c r="I28" s="7"/>
      <c r="J28" s="7"/>
      <c r="K28" s="7"/>
      <c r="L28" s="8"/>
      <c r="M28" s="8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8"/>
      <c r="AO28" s="8"/>
      <c r="AP28" s="8"/>
      <c r="AQ28" s="8"/>
      <c r="AR28" s="8"/>
      <c r="AS28" s="8"/>
      <c r="AT28" s="7"/>
      <c r="AU28" s="7"/>
      <c r="AV28" s="7"/>
      <c r="AW28" s="7"/>
      <c r="AX28" s="7"/>
      <c r="AY28" s="7"/>
      <c r="AZ28" s="7"/>
      <c r="BA28" s="15">
        <f t="shared" si="0"/>
        <v>157.55000000000001</v>
      </c>
    </row>
    <row r="29" spans="1:53" s="5" customFormat="1" ht="21.75" customHeight="1" x14ac:dyDescent="0.35">
      <c r="A29" s="14">
        <v>26</v>
      </c>
      <c r="B29" s="6" t="s">
        <v>45</v>
      </c>
      <c r="C29" s="6" t="s">
        <v>2</v>
      </c>
      <c r="D29" s="7"/>
      <c r="E29" s="7">
        <v>1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v>20</v>
      </c>
      <c r="U29" s="8"/>
      <c r="V29" s="8"/>
      <c r="W29" s="8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15">
        <f t="shared" si="0"/>
        <v>21</v>
      </c>
    </row>
    <row r="30" spans="1:53" s="5" customFormat="1" ht="21.75" customHeight="1" x14ac:dyDescent="0.35">
      <c r="A30" s="14">
        <v>27</v>
      </c>
      <c r="B30" s="6" t="s">
        <v>16</v>
      </c>
      <c r="C30" s="6" t="s">
        <v>2</v>
      </c>
      <c r="D30" s="7">
        <v>1</v>
      </c>
      <c r="E30" s="7"/>
      <c r="F30" s="7">
        <v>1</v>
      </c>
      <c r="G30" s="7"/>
      <c r="H30" s="7">
        <v>1</v>
      </c>
      <c r="I30" s="7"/>
      <c r="J30" s="7"/>
      <c r="K30" s="7"/>
      <c r="L30" s="7"/>
      <c r="M30" s="7"/>
      <c r="N30" s="7"/>
      <c r="O30" s="7"/>
      <c r="P30" s="7"/>
      <c r="Q30" s="7">
        <f>1+1+1</f>
        <v>3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>
        <v>3</v>
      </c>
      <c r="AR30" s="7"/>
      <c r="AS30" s="7"/>
      <c r="AT30" s="7"/>
      <c r="AU30" s="7"/>
      <c r="AV30" s="7">
        <v>3</v>
      </c>
      <c r="AW30" s="7"/>
      <c r="AX30" s="7">
        <v>1</v>
      </c>
      <c r="AY30" s="7">
        <v>1</v>
      </c>
      <c r="AZ30" s="7"/>
      <c r="BA30" s="15">
        <f t="shared" si="0"/>
        <v>14</v>
      </c>
    </row>
    <row r="31" spans="1:53" s="5" customFormat="1" ht="21.75" customHeight="1" x14ac:dyDescent="0.35">
      <c r="A31" s="14">
        <v>28</v>
      </c>
      <c r="B31" s="6" t="s">
        <v>20</v>
      </c>
      <c r="C31" s="6" t="s">
        <v>5</v>
      </c>
      <c r="D31" s="7">
        <f>636.5+737.3+2057.5+1737.2</f>
        <v>5168.5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15">
        <f t="shared" si="0"/>
        <v>5168.5</v>
      </c>
    </row>
    <row r="32" spans="1:53" s="5" customFormat="1" x14ac:dyDescent="0.35">
      <c r="A32" s="14">
        <v>29</v>
      </c>
      <c r="B32" s="6" t="s">
        <v>77</v>
      </c>
      <c r="C32" s="6" t="s">
        <v>5</v>
      </c>
      <c r="D32" s="12"/>
      <c r="E32" s="9">
        <f>319+25.6+40</f>
        <v>384.6</v>
      </c>
      <c r="F32" s="7"/>
      <c r="G32" s="7"/>
      <c r="H32" s="7"/>
      <c r="I32" s="7"/>
      <c r="J32" s="7"/>
      <c r="K32" s="7"/>
      <c r="L32" s="7"/>
      <c r="M32" s="7">
        <v>21.2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>
        <v>0.1</v>
      </c>
      <c r="AY32" s="7"/>
      <c r="AZ32" s="7"/>
      <c r="BA32" s="15">
        <f t="shared" si="0"/>
        <v>405.90000000000003</v>
      </c>
    </row>
    <row r="33" spans="1:53" x14ac:dyDescent="0.35">
      <c r="A33" s="14">
        <v>30</v>
      </c>
      <c r="B33" s="6" t="s">
        <v>19</v>
      </c>
      <c r="C33" s="6" t="s">
        <v>5</v>
      </c>
      <c r="D33" s="12"/>
      <c r="E33" s="9">
        <f>26.2+39.2</f>
        <v>65.400000000000006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15">
        <f t="shared" si="0"/>
        <v>65.400000000000006</v>
      </c>
    </row>
    <row r="34" spans="1:53" ht="36" x14ac:dyDescent="0.35">
      <c r="A34" s="14">
        <v>31</v>
      </c>
      <c r="B34" s="6" t="s">
        <v>82</v>
      </c>
      <c r="C34" s="6" t="s">
        <v>5</v>
      </c>
      <c r="D34" s="12"/>
      <c r="E34" s="12">
        <v>13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5">
        <f t="shared" si="0"/>
        <v>13</v>
      </c>
    </row>
    <row r="35" spans="1:53" x14ac:dyDescent="0.35">
      <c r="A35" s="14">
        <v>32</v>
      </c>
      <c r="B35" s="6" t="s">
        <v>85</v>
      </c>
      <c r="C35" s="6" t="s">
        <v>4</v>
      </c>
      <c r="D35" s="12">
        <v>750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5">
        <f t="shared" si="0"/>
        <v>750</v>
      </c>
    </row>
    <row r="36" spans="1:53" x14ac:dyDescent="0.35">
      <c r="A36" s="14">
        <v>33</v>
      </c>
      <c r="B36" s="6" t="s">
        <v>6</v>
      </c>
      <c r="C36" s="6" t="s">
        <v>5</v>
      </c>
      <c r="D36" s="6">
        <v>0.35799999999999998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12"/>
      <c r="AY36" s="12"/>
      <c r="AZ36" s="12"/>
      <c r="BA36" s="15">
        <f t="shared" si="0"/>
        <v>0.35799999999999998</v>
      </c>
    </row>
    <row r="37" spans="1:53" x14ac:dyDescent="0.35">
      <c r="A37" s="14">
        <v>34</v>
      </c>
      <c r="B37" s="6" t="s">
        <v>87</v>
      </c>
      <c r="C37" s="6" t="s">
        <v>5</v>
      </c>
      <c r="D37" s="6">
        <v>21</v>
      </c>
      <c r="E37" s="6">
        <v>21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12"/>
      <c r="AY37" s="12"/>
      <c r="AZ37" s="12"/>
      <c r="BA37" s="15">
        <f t="shared" si="0"/>
        <v>42</v>
      </c>
    </row>
    <row r="38" spans="1:53" ht="18" customHeight="1" x14ac:dyDescent="0.35">
      <c r="A38" s="14">
        <v>35</v>
      </c>
      <c r="B38" s="6" t="s">
        <v>74</v>
      </c>
      <c r="C38" s="6" t="s">
        <v>2</v>
      </c>
      <c r="D38" s="6"/>
      <c r="E38" s="6">
        <v>500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15">
        <f t="shared" si="0"/>
        <v>500</v>
      </c>
    </row>
    <row r="39" spans="1:53" x14ac:dyDescent="0.35">
      <c r="A39" s="14">
        <v>36</v>
      </c>
      <c r="B39" s="6" t="s">
        <v>91</v>
      </c>
      <c r="C39" s="6" t="s">
        <v>4</v>
      </c>
      <c r="D39" s="6"/>
      <c r="E39" s="6"/>
      <c r="F39" s="6">
        <v>140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15">
        <f t="shared" si="0"/>
        <v>140</v>
      </c>
    </row>
    <row r="40" spans="1:53" x14ac:dyDescent="0.35">
      <c r="A40" s="14">
        <v>37</v>
      </c>
      <c r="B40" s="6" t="s">
        <v>92</v>
      </c>
      <c r="C40" s="6" t="s">
        <v>93</v>
      </c>
      <c r="D40" s="6"/>
      <c r="E40" s="6"/>
      <c r="F40" s="16" t="s">
        <v>94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15">
        <f t="shared" si="0"/>
        <v>0</v>
      </c>
    </row>
    <row r="41" spans="1:53" x14ac:dyDescent="0.35">
      <c r="A41" s="14">
        <v>38</v>
      </c>
      <c r="B41" s="6" t="s">
        <v>95</v>
      </c>
      <c r="C41" s="6" t="s">
        <v>5</v>
      </c>
      <c r="D41" s="6"/>
      <c r="E41" s="6"/>
      <c r="F41" s="6"/>
      <c r="G41" s="6">
        <v>0.22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15">
        <f t="shared" si="0"/>
        <v>0.22</v>
      </c>
    </row>
    <row r="42" spans="1:53" x14ac:dyDescent="0.35">
      <c r="A42" s="14">
        <v>39</v>
      </c>
      <c r="B42" s="6" t="s">
        <v>90</v>
      </c>
      <c r="C42" s="6" t="s">
        <v>5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>
        <v>4.3499999999999996</v>
      </c>
      <c r="AV42" s="6"/>
      <c r="AW42" s="6"/>
      <c r="AX42" s="6"/>
      <c r="AY42" s="6"/>
      <c r="AZ42" s="6"/>
      <c r="BA42" s="15">
        <f t="shared" si="0"/>
        <v>4.3499999999999996</v>
      </c>
    </row>
    <row r="43" spans="1:53" x14ac:dyDescent="0.35">
      <c r="A43" s="14">
        <v>40</v>
      </c>
      <c r="B43" s="19" t="s">
        <v>81</v>
      </c>
      <c r="C43" s="6" t="s">
        <v>5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>
        <v>220</v>
      </c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15">
        <f t="shared" si="0"/>
        <v>220</v>
      </c>
    </row>
    <row r="50" spans="9:47" x14ac:dyDescent="0.35"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</row>
  </sheetData>
  <mergeCells count="6">
    <mergeCell ref="BA2:BA3"/>
    <mergeCell ref="I50:AU50"/>
    <mergeCell ref="A1:AX1"/>
    <mergeCell ref="A2:A3"/>
    <mergeCell ref="B2:B3"/>
    <mergeCell ref="C2:C3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2023-12-25T05:21:08Z</dcterms:modified>
</cp:coreProperties>
</file>