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360169B4-5FFF-4642-916C-2B1A723A558F}" xr6:coauthVersionLast="47" xr6:coauthVersionMax="47" xr10:uidLastSave="{00000000-0000-0000-0000-000000000000}"/>
  <bookViews>
    <workbookView xWindow="-108" yWindow="-108" windowWidth="23256" windowHeight="12576" tabRatio="601" xr2:uid="{00000000-000D-0000-FFFF-FFFF00000000}"/>
  </bookViews>
  <sheets>
    <sheet name="импорт" sheetId="14" r:id="rId1"/>
  </sheets>
  <definedNames>
    <definedName name="_xlnm._FilterDatabase" localSheetId="0" hidden="1">импорт!$A$2:$AQ$35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30" i="14" l="1"/>
  <c r="AQ6" i="14" l="1"/>
  <c r="AQ10" i="14"/>
  <c r="AQ12" i="14"/>
  <c r="AQ15" i="14"/>
  <c r="AQ19" i="14"/>
  <c r="AQ21" i="14"/>
  <c r="AQ23" i="14"/>
  <c r="AQ24" i="14"/>
  <c r="AQ26" i="14"/>
  <c r="AQ30" i="14"/>
  <c r="AQ31" i="14"/>
  <c r="AQ33" i="14"/>
  <c r="AQ34" i="14"/>
  <c r="AQ36" i="14"/>
  <c r="AQ37" i="14"/>
  <c r="AQ38" i="14"/>
  <c r="AQ39" i="14"/>
  <c r="AQ40" i="14"/>
  <c r="AQ41" i="14"/>
  <c r="AQ42" i="14"/>
  <c r="AQ43" i="14"/>
  <c r="Q9" i="14"/>
  <c r="N9" i="14"/>
  <c r="AJ4" i="14"/>
  <c r="AJ9" i="14"/>
  <c r="AI9" i="14"/>
  <c r="AI8" i="14"/>
  <c r="T14" i="14"/>
  <c r="T27" i="14"/>
  <c r="T18" i="14"/>
  <c r="AA7" i="14"/>
  <c r="G7" i="14"/>
  <c r="AG7" i="14"/>
  <c r="AP18" i="14" l="1"/>
  <c r="S18" i="14"/>
  <c r="AP35" i="14"/>
  <c r="AQ35" i="14" s="1"/>
  <c r="F32" i="14"/>
  <c r="AQ32" i="14" s="1"/>
  <c r="F9" i="14"/>
  <c r="AQ9" i="14" s="1"/>
  <c r="F20" i="14"/>
  <c r="AQ20" i="14" s="1"/>
  <c r="AF18" i="14"/>
  <c r="H18" i="14"/>
  <c r="H4" i="14"/>
  <c r="AM27" i="14"/>
  <c r="AQ27" i="14" s="1"/>
  <c r="AM29" i="14"/>
  <c r="AM18" i="14"/>
  <c r="AM4" i="14" l="1"/>
  <c r="T17" i="14" l="1"/>
  <c r="F8" i="14"/>
  <c r="AQ8" i="14" s="1"/>
  <c r="T7" i="14" l="1"/>
  <c r="M11" i="14"/>
  <c r="U18" i="14"/>
  <c r="AI4" i="14"/>
  <c r="AD5" i="14"/>
  <c r="AQ5" i="14" s="1"/>
  <c r="Q14" i="14" l="1"/>
  <c r="F25" i="14"/>
  <c r="AQ25" i="14" s="1"/>
  <c r="AM14" i="14"/>
  <c r="Z7" i="14"/>
  <c r="AQ7" i="14" s="1"/>
  <c r="AB18" i="14"/>
  <c r="AQ18" i="14" s="1"/>
  <c r="G28" i="14" l="1"/>
  <c r="AQ28" i="14" s="1"/>
  <c r="AK29" i="14" l="1"/>
  <c r="AQ29" i="14" s="1"/>
  <c r="Q11" i="14"/>
  <c r="AI14" i="14"/>
  <c r="AQ14" i="14" s="1"/>
  <c r="T16" i="14" l="1"/>
  <c r="AQ16" i="14" s="1"/>
  <c r="F13" i="14"/>
  <c r="AQ13" i="14" s="1"/>
  <c r="AC11" i="14"/>
  <c r="AQ11" i="14" s="1"/>
  <c r="F22" i="14" l="1"/>
  <c r="AQ22" i="14" s="1"/>
  <c r="AF17" i="14"/>
  <c r="AQ17" i="14" s="1"/>
  <c r="AB4" i="14" l="1"/>
  <c r="AQ4" i="14" s="1"/>
</calcChain>
</file>

<file path=xl/sharedStrings.xml><?xml version="1.0" encoding="utf-8"?>
<sst xmlns="http://schemas.openxmlformats.org/spreadsheetml/2006/main" count="162" uniqueCount="89">
  <si>
    <t>Вид животных и наименование продуктов и сырья животного происхождения</t>
  </si>
  <si>
    <t>ввоз</t>
  </si>
  <si>
    <t>гол.</t>
  </si>
  <si>
    <t>лошади</t>
  </si>
  <si>
    <t>шт.</t>
  </si>
  <si>
    <t>тн.</t>
  </si>
  <si>
    <t>мясо птицы</t>
  </si>
  <si>
    <t>колбасные изделия</t>
  </si>
  <si>
    <t>рыбные консервы</t>
  </si>
  <si>
    <t>мёд натуральный</t>
  </si>
  <si>
    <t>корм для животных и птиц</t>
  </si>
  <si>
    <t>корм для рыб</t>
  </si>
  <si>
    <t>Турция</t>
  </si>
  <si>
    <t>Литва</t>
  </si>
  <si>
    <t>итого</t>
  </si>
  <si>
    <t>Германия</t>
  </si>
  <si>
    <t>инкубационные яйца</t>
  </si>
  <si>
    <t>№</t>
  </si>
  <si>
    <t>белковый продукт</t>
  </si>
  <si>
    <t>собаки</t>
  </si>
  <si>
    <t>КРС</t>
  </si>
  <si>
    <t>Узбекстан</t>
  </si>
  <si>
    <t>Чехия</t>
  </si>
  <si>
    <t>мясо говядина (буйволятина)</t>
  </si>
  <si>
    <t>конские шкуры</t>
  </si>
  <si>
    <t>оплодотворенная икра</t>
  </si>
  <si>
    <t>куринные лапки</t>
  </si>
  <si>
    <t>КНР</t>
  </si>
  <si>
    <t>ОАЭ</t>
  </si>
  <si>
    <t>США</t>
  </si>
  <si>
    <t>Испания</t>
  </si>
  <si>
    <t>Украина</t>
  </si>
  <si>
    <t>Италия</t>
  </si>
  <si>
    <t>Польша</t>
  </si>
  <si>
    <t>Иран</t>
  </si>
  <si>
    <t>Вет.препараты</t>
  </si>
  <si>
    <t>Ед. изм</t>
  </si>
  <si>
    <t>Словения</t>
  </si>
  <si>
    <t>Нидерландия</t>
  </si>
  <si>
    <t>кормовые добавки</t>
  </si>
  <si>
    <t>Индия</t>
  </si>
  <si>
    <t>молочная продукция</t>
  </si>
  <si>
    <t>Канада</t>
  </si>
  <si>
    <t>Дания</t>
  </si>
  <si>
    <t>Франция</t>
  </si>
  <si>
    <t>корм для собак и кошек</t>
  </si>
  <si>
    <t>Азербайжан</t>
  </si>
  <si>
    <t>Австрия</t>
  </si>
  <si>
    <t>Норвегия</t>
  </si>
  <si>
    <t>куриные сосиски</t>
  </si>
  <si>
    <t>цирковые животные</t>
  </si>
  <si>
    <t>Туркменистан</t>
  </si>
  <si>
    <t>Австралия</t>
  </si>
  <si>
    <t>Семенной материал быков</t>
  </si>
  <si>
    <t>доз</t>
  </si>
  <si>
    <t>Израиль</t>
  </si>
  <si>
    <t>Охот.трофей</t>
  </si>
  <si>
    <t>мясо конское</t>
  </si>
  <si>
    <t>Монголия</t>
  </si>
  <si>
    <t xml:space="preserve">Субпродукты </t>
  </si>
  <si>
    <t>Пакистан</t>
  </si>
  <si>
    <t>суточные цыплята</t>
  </si>
  <si>
    <t>жир говяжий</t>
  </si>
  <si>
    <t>Ирландия</t>
  </si>
  <si>
    <t>Шерсть МРС</t>
  </si>
  <si>
    <t xml:space="preserve">лизин </t>
  </si>
  <si>
    <t>Аргентина</t>
  </si>
  <si>
    <t>Латвия</t>
  </si>
  <si>
    <t>пчелопакеты</t>
  </si>
  <si>
    <t>курдючный жир</t>
  </si>
  <si>
    <t>Шкуры МРС</t>
  </si>
  <si>
    <t>жмых хлопковый</t>
  </si>
  <si>
    <t>Юж.Африка</t>
  </si>
  <si>
    <t>Гана</t>
  </si>
  <si>
    <t>Парагвай</t>
  </si>
  <si>
    <t xml:space="preserve">пиявки медицинские </t>
  </si>
  <si>
    <t>Инлонезия</t>
  </si>
  <si>
    <t>матки пчелиные</t>
  </si>
  <si>
    <t>Бельгия</t>
  </si>
  <si>
    <t>кожа птицы</t>
  </si>
  <si>
    <t>Живые птицы</t>
  </si>
  <si>
    <t>Саудовская Аравия</t>
  </si>
  <si>
    <t>рыба замороженная и морепродукты</t>
  </si>
  <si>
    <t>Верблюд</t>
  </si>
  <si>
    <t>Импорт из третьих стран за 11 месяцев 2023г.</t>
  </si>
  <si>
    <t>Казахстан</t>
  </si>
  <si>
    <t>нематоды</t>
  </si>
  <si>
    <t>уп.</t>
  </si>
  <si>
    <t>Cловакия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</si>
</sst>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22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" fontId="2" fillId="2" borderId="0" xfId="0" applyNumberFormat="1" applyFont="1" applyFill="1"/>
    <xf numFmtId="1" fontId="2" fillId="0" borderId="0" xfId="0" applyNumberFormat="1" applyFont="1"/>
    <xf numFmtId="1" fontId="1" fillId="0" borderId="0" xfId="0" applyNumberFormat="1" applyFont="1"/>
    <xf numFmtId="1" fontId="2" fillId="0" borderId="0" xfId="0" applyNumberFormat="1" applyFont="1" applyAlignment="1">
      <alignment wrapText="1"/>
    </xf>
    <xf numFmtId="1" fontId="3" fillId="0" borderId="0" xfId="0" applyNumberFormat="1" applyFont="1" applyFill="1"/>
    <xf numFmtId="1" fontId="4" fillId="0" borderId="0" xfId="0" applyNumberFormat="1" applyFont="1" applyFill="1"/>
    <xf numFmtId="1" fontId="3" fillId="0" borderId="1" xfId="0" applyNumberFormat="1" applyFont="1" applyFill="1" applyBorder="1" applyAlignment="1">
      <alignment horizontal="right"/>
    </xf>
    <xf numFmtId="1" fontId="4" fillId="0" borderId="1" xfId="0" applyNumberFormat="1" applyFont="1" applyFill="1" applyBorder="1" applyAlignment="1">
      <alignment wrapText="1"/>
    </xf>
    <xf numFmtId="1" fontId="4" fillId="0" borderId="1" xfId="0" applyNumberFormat="1" applyFont="1" applyFill="1" applyBorder="1"/>
    <xf numFmtId="164" fontId="4" fillId="0" borderId="1" xfId="0" applyNumberFormat="1" applyFont="1" applyFill="1" applyBorder="1"/>
    <xf numFmtId="1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3" fillId="0" borderId="1" xfId="0" applyNumberFormat="1" applyFont="1" applyFill="1" applyBorder="1" applyAlignment="1">
      <alignment horizontal="center" textRotation="90" shrinkToFit="1"/>
    </xf>
    <xf numFmtId="0" fontId="3" fillId="0" borderId="1" xfId="0" applyNumberFormat="1" applyFont="1" applyFill="1" applyBorder="1" applyAlignment="1">
      <alignment horizontal="center" textRotation="90" shrinkToFit="1"/>
    </xf>
    <xf numFmtId="1" fontId="3" fillId="0" borderId="2" xfId="0" applyNumberFormat="1" applyFont="1" applyFill="1" applyBorder="1" applyAlignment="1">
      <alignment horizontal="center" textRotation="90" shrinkToFit="1"/>
    </xf>
    <xf numFmtId="1" fontId="3" fillId="0" borderId="3" xfId="0" applyNumberFormat="1" applyFont="1" applyFill="1" applyBorder="1" applyAlignment="1">
      <alignment horizontal="center" textRotation="90" shrinkToFit="1"/>
    </xf>
    <xf numFmtId="1" fontId="4" fillId="0" borderId="1" xfId="0" applyNumberFormat="1" applyFont="1" applyFill="1" applyBorder="1" applyAlignment="1">
      <alignment shrinkToFit="1"/>
    </xf>
    <xf numFmtId="0" fontId="4" fillId="0" borderId="1" xfId="0" applyNumberFormat="1" applyFont="1" applyFill="1" applyBorder="1" applyAlignment="1">
      <alignment shrinkToFit="1"/>
    </xf>
    <xf numFmtId="1" fontId="3" fillId="0" borderId="1" xfId="0" applyNumberFormat="1" applyFont="1" applyFill="1" applyBorder="1" applyAlignment="1">
      <alignment shrinkToFit="1"/>
    </xf>
    <xf numFmtId="164" fontId="4" fillId="0" borderId="1" xfId="0" applyNumberFormat="1" applyFont="1" applyFill="1" applyBorder="1" applyAlignment="1">
      <alignment shrinkToFit="1"/>
    </xf>
    <xf numFmtId="1" fontId="4" fillId="0" borderId="0" xfId="0" applyNumberFormat="1" applyFont="1" applyFill="1" applyAlignment="1">
      <alignment shrinkToFit="1"/>
    </xf>
    <xf numFmtId="1" fontId="2" fillId="0" borderId="0" xfId="0" applyNumberFormat="1" applyFont="1" applyFill="1" applyAlignment="1">
      <alignment shrinkToFit="1"/>
    </xf>
    <xf numFmtId="1" fontId="3" fillId="0" borderId="4" xfId="0" applyNumberFormat="1" applyFont="1" applyFill="1" applyBorder="1" applyAlignment="1">
      <alignment horizontal="center" wrapText="1"/>
    </xf>
    <xf numFmtId="1" fontId="3" fillId="0" borderId="2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R47"/>
  <sheetViews>
    <sheetView tabSelected="1" zoomScale="40" zoomScaleNormal="40" workbookViewId="0">
      <pane ySplit="3" topLeftCell="A28" activePane="bottomLeft" state="frozen"/>
      <selection pane="bottomLeft" activeCell="Z46" sqref="O46:Z46"/>
    </sheetView>
  </sheetViews>
  <sheetFormatPr defaultColWidth="13.33203125" defaultRowHeight="28.2" x14ac:dyDescent="0.5"/>
  <cols>
    <col min="1" max="1" width="10.109375" style="3" customWidth="1"/>
    <col min="2" max="2" width="71.44140625" style="4" customWidth="1"/>
    <col min="3" max="3" width="13.33203125" style="2"/>
    <col min="4" max="4" width="8.109375" style="2" customWidth="1"/>
    <col min="5" max="5" width="8.44140625" style="2" customWidth="1"/>
    <col min="6" max="6" width="16.6640625" style="2" customWidth="1"/>
    <col min="7" max="7" width="15.77734375" style="2" customWidth="1"/>
    <col min="8" max="8" width="15.21875" style="2" customWidth="1"/>
    <col min="9" max="9" width="8.88671875" style="2" customWidth="1"/>
    <col min="10" max="10" width="10.88671875" style="2" customWidth="1"/>
    <col min="11" max="11" width="13.44140625" style="2" customWidth="1"/>
    <col min="12" max="12" width="9.44140625" style="2" customWidth="1"/>
    <col min="13" max="13" width="9.5546875" style="2" customWidth="1"/>
    <col min="14" max="14" width="16" style="2" customWidth="1"/>
    <col min="15" max="15" width="10.88671875" style="2" customWidth="1"/>
    <col min="16" max="16" width="6.21875" style="2" customWidth="1"/>
    <col min="17" max="17" width="14.21875" style="2" customWidth="1"/>
    <col min="18" max="18" width="8.5546875" style="2" customWidth="1"/>
    <col min="19" max="19" width="9.5546875" style="2" customWidth="1"/>
    <col min="20" max="20" width="16.5546875" style="2" customWidth="1"/>
    <col min="21" max="21" width="14.88671875" style="2" customWidth="1"/>
    <col min="22" max="22" width="6.88671875" style="2" customWidth="1"/>
    <col min="23" max="24" width="9.109375" style="2" customWidth="1"/>
    <col min="25" max="25" width="8.33203125" style="2" customWidth="1"/>
    <col min="26" max="26" width="16.5546875" style="2" bestFit="1" customWidth="1"/>
    <col min="27" max="27" width="15.77734375" style="2" customWidth="1"/>
    <col min="28" max="28" width="12.6640625" style="2" customWidth="1"/>
    <col min="29" max="29" width="11.5546875" style="2" customWidth="1"/>
    <col min="30" max="30" width="12.109375" style="2" customWidth="1"/>
    <col min="31" max="31" width="11.5546875" style="1" customWidth="1"/>
    <col min="32" max="32" width="15.44140625" style="1" customWidth="1"/>
    <col min="33" max="33" width="19.44140625" style="2" customWidth="1"/>
    <col min="34" max="34" width="9.77734375" style="3" customWidth="1"/>
    <col min="35" max="35" width="12.6640625" style="2" customWidth="1"/>
    <col min="36" max="36" width="13.33203125" style="2"/>
    <col min="37" max="37" width="11" style="2" customWidth="1"/>
    <col min="38" max="38" width="9.33203125" style="2" customWidth="1"/>
    <col min="39" max="39" width="15.6640625" style="2" customWidth="1"/>
    <col min="40" max="40" width="13.33203125" style="2"/>
    <col min="41" max="41" width="9.109375" style="2" customWidth="1"/>
    <col min="42" max="42" width="14.21875" style="2" customWidth="1"/>
    <col min="43" max="43" width="21.44140625" style="2" customWidth="1"/>
    <col min="44" max="16384" width="13.33203125" style="2"/>
  </cols>
  <sheetData>
    <row r="1" spans="1:43" s="1" customFormat="1" ht="44.25" customHeight="1" x14ac:dyDescent="0.5">
      <c r="A1" s="5"/>
      <c r="B1" s="23" t="s">
        <v>84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6"/>
      <c r="AJ1" s="6"/>
      <c r="AK1" s="6"/>
      <c r="AL1" s="6"/>
      <c r="AM1" s="6"/>
      <c r="AN1" s="6"/>
      <c r="AO1" s="6"/>
      <c r="AP1" s="6"/>
      <c r="AQ1" s="6"/>
    </row>
    <row r="2" spans="1:43" s="1" customFormat="1" ht="162" customHeight="1" x14ac:dyDescent="0.5">
      <c r="A2" s="24" t="s">
        <v>17</v>
      </c>
      <c r="B2" s="26" t="s">
        <v>0</v>
      </c>
      <c r="C2" s="27" t="s">
        <v>36</v>
      </c>
      <c r="D2" s="13" t="s">
        <v>66</v>
      </c>
      <c r="E2" s="13" t="s">
        <v>81</v>
      </c>
      <c r="F2" s="13" t="s">
        <v>27</v>
      </c>
      <c r="G2" s="13" t="s">
        <v>29</v>
      </c>
      <c r="H2" s="13" t="s">
        <v>33</v>
      </c>
      <c r="I2" s="13" t="s">
        <v>28</v>
      </c>
      <c r="J2" s="14" t="s">
        <v>73</v>
      </c>
      <c r="K2" s="13" t="s">
        <v>40</v>
      </c>
      <c r="L2" s="13" t="s">
        <v>76</v>
      </c>
      <c r="M2" s="13" t="s">
        <v>74</v>
      </c>
      <c r="N2" s="13" t="s">
        <v>88</v>
      </c>
      <c r="O2" s="13" t="s">
        <v>52</v>
      </c>
      <c r="P2" s="13" t="s">
        <v>37</v>
      </c>
      <c r="Q2" s="13" t="s">
        <v>31</v>
      </c>
      <c r="R2" s="13" t="s">
        <v>51</v>
      </c>
      <c r="S2" s="13" t="s">
        <v>15</v>
      </c>
      <c r="T2" s="13" t="s">
        <v>12</v>
      </c>
      <c r="U2" s="13" t="s">
        <v>32</v>
      </c>
      <c r="V2" s="13" t="s">
        <v>47</v>
      </c>
      <c r="W2" s="13" t="s">
        <v>63</v>
      </c>
      <c r="X2" s="13" t="s">
        <v>58</v>
      </c>
      <c r="Y2" s="13" t="s">
        <v>42</v>
      </c>
      <c r="Z2" s="13" t="s">
        <v>72</v>
      </c>
      <c r="AA2" s="13" t="s">
        <v>43</v>
      </c>
      <c r="AB2" s="13" t="s">
        <v>46</v>
      </c>
      <c r="AC2" s="13" t="s">
        <v>40</v>
      </c>
      <c r="AD2" s="13" t="s">
        <v>22</v>
      </c>
      <c r="AE2" s="13" t="s">
        <v>60</v>
      </c>
      <c r="AF2" s="13" t="s">
        <v>44</v>
      </c>
      <c r="AG2" s="13" t="s">
        <v>30</v>
      </c>
      <c r="AH2" s="13" t="s">
        <v>48</v>
      </c>
      <c r="AI2" s="13" t="s">
        <v>13</v>
      </c>
      <c r="AJ2" s="13" t="s">
        <v>67</v>
      </c>
      <c r="AK2" s="13" t="s">
        <v>38</v>
      </c>
      <c r="AL2" s="13" t="s">
        <v>85</v>
      </c>
      <c r="AM2" s="13" t="s">
        <v>21</v>
      </c>
      <c r="AN2" s="13" t="s">
        <v>55</v>
      </c>
      <c r="AO2" s="13" t="s">
        <v>78</v>
      </c>
      <c r="AP2" s="13" t="s">
        <v>34</v>
      </c>
      <c r="AQ2" s="15" t="s">
        <v>14</v>
      </c>
    </row>
    <row r="3" spans="1:43" s="1" customFormat="1" ht="87.75" customHeight="1" x14ac:dyDescent="0.5">
      <c r="A3" s="25"/>
      <c r="B3" s="26"/>
      <c r="C3" s="28"/>
      <c r="D3" s="13" t="s">
        <v>1</v>
      </c>
      <c r="E3" s="13" t="s">
        <v>1</v>
      </c>
      <c r="F3" s="13" t="s">
        <v>1</v>
      </c>
      <c r="G3" s="13" t="s">
        <v>1</v>
      </c>
      <c r="H3" s="13" t="s">
        <v>1</v>
      </c>
      <c r="I3" s="13"/>
      <c r="J3" s="14" t="s">
        <v>1</v>
      </c>
      <c r="K3" s="13" t="s">
        <v>1</v>
      </c>
      <c r="L3" s="13" t="s">
        <v>1</v>
      </c>
      <c r="M3" s="13" t="s">
        <v>1</v>
      </c>
      <c r="N3" s="13" t="s">
        <v>1</v>
      </c>
      <c r="O3" s="13" t="s">
        <v>1</v>
      </c>
      <c r="P3" s="13" t="s">
        <v>1</v>
      </c>
      <c r="Q3" s="13" t="s">
        <v>1</v>
      </c>
      <c r="R3" s="13" t="s">
        <v>1</v>
      </c>
      <c r="S3" s="13" t="s">
        <v>1</v>
      </c>
      <c r="T3" s="13" t="s">
        <v>1</v>
      </c>
      <c r="U3" s="13" t="s">
        <v>1</v>
      </c>
      <c r="V3" s="13" t="s">
        <v>1</v>
      </c>
      <c r="W3" s="13" t="s">
        <v>1</v>
      </c>
      <c r="X3" s="13" t="s">
        <v>1</v>
      </c>
      <c r="Y3" s="13" t="s">
        <v>1</v>
      </c>
      <c r="Z3" s="13" t="s">
        <v>1</v>
      </c>
      <c r="AA3" s="13" t="s">
        <v>1</v>
      </c>
      <c r="AB3" s="13" t="s">
        <v>1</v>
      </c>
      <c r="AC3" s="13" t="s">
        <v>1</v>
      </c>
      <c r="AD3" s="13" t="s">
        <v>1</v>
      </c>
      <c r="AE3" s="13" t="s">
        <v>1</v>
      </c>
      <c r="AF3" s="13" t="s">
        <v>1</v>
      </c>
      <c r="AG3" s="13" t="s">
        <v>1</v>
      </c>
      <c r="AH3" s="13" t="s">
        <v>1</v>
      </c>
      <c r="AI3" s="13" t="s">
        <v>1</v>
      </c>
      <c r="AJ3" s="13" t="s">
        <v>1</v>
      </c>
      <c r="AK3" s="13" t="s">
        <v>1</v>
      </c>
      <c r="AL3" s="13" t="s">
        <v>1</v>
      </c>
      <c r="AM3" s="13" t="s">
        <v>1</v>
      </c>
      <c r="AN3" s="13" t="s">
        <v>1</v>
      </c>
      <c r="AO3" s="13" t="s">
        <v>1</v>
      </c>
      <c r="AP3" s="13" t="s">
        <v>1</v>
      </c>
      <c r="AQ3" s="16"/>
    </row>
    <row r="4" spans="1:43" s="1" customFormat="1" ht="30.75" customHeight="1" x14ac:dyDescent="0.5">
      <c r="A4" s="7">
        <v>1</v>
      </c>
      <c r="B4" s="8" t="s">
        <v>3</v>
      </c>
      <c r="C4" s="9" t="s">
        <v>2</v>
      </c>
      <c r="D4" s="17"/>
      <c r="E4" s="17"/>
      <c r="F4" s="17"/>
      <c r="G4" s="17"/>
      <c r="H4" s="17">
        <f>80+46+15+21</f>
        <v>162</v>
      </c>
      <c r="I4" s="17"/>
      <c r="J4" s="18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>
        <f>47+47+38</f>
        <v>132</v>
      </c>
      <c r="AC4" s="17"/>
      <c r="AD4" s="17"/>
      <c r="AE4" s="17"/>
      <c r="AF4" s="17"/>
      <c r="AG4" s="17"/>
      <c r="AH4" s="17"/>
      <c r="AI4" s="17">
        <f>157+29+4</f>
        <v>190</v>
      </c>
      <c r="AJ4" s="17">
        <f>37+17+19+11+6+24+42</f>
        <v>156</v>
      </c>
      <c r="AK4" s="17"/>
      <c r="AL4" s="17"/>
      <c r="AM4" s="17">
        <f>27+2</f>
        <v>29</v>
      </c>
      <c r="AN4" s="17"/>
      <c r="AO4" s="17"/>
      <c r="AP4" s="17"/>
      <c r="AQ4" s="19">
        <f>SUM(D4:AP4)</f>
        <v>669</v>
      </c>
    </row>
    <row r="5" spans="1:43" s="1" customFormat="1" ht="30.75" customHeight="1" x14ac:dyDescent="0.5">
      <c r="A5" s="7">
        <v>2</v>
      </c>
      <c r="B5" s="8" t="s">
        <v>20</v>
      </c>
      <c r="C5" s="9" t="s">
        <v>2</v>
      </c>
      <c r="D5" s="17"/>
      <c r="E5" s="17"/>
      <c r="F5" s="17"/>
      <c r="G5" s="17"/>
      <c r="H5" s="17">
        <v>96</v>
      </c>
      <c r="I5" s="17"/>
      <c r="J5" s="18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>
        <v>95</v>
      </c>
      <c r="W5" s="17"/>
      <c r="X5" s="17"/>
      <c r="Y5" s="17"/>
      <c r="Z5" s="17"/>
      <c r="AA5" s="17"/>
      <c r="AB5" s="17"/>
      <c r="AC5" s="17"/>
      <c r="AD5" s="17">
        <f>33+62+61+62+61+62+31</f>
        <v>372</v>
      </c>
      <c r="AE5" s="17"/>
      <c r="AF5" s="17"/>
      <c r="AG5" s="17"/>
      <c r="AH5" s="17"/>
      <c r="AI5" s="17"/>
      <c r="AJ5" s="17">
        <v>12</v>
      </c>
      <c r="AK5" s="17"/>
      <c r="AL5" s="17"/>
      <c r="AM5" s="17"/>
      <c r="AN5" s="17"/>
      <c r="AO5" s="17"/>
      <c r="AP5" s="17"/>
      <c r="AQ5" s="19">
        <f t="shared" ref="AQ5:AQ43" si="0">SUM(D5:AP5)</f>
        <v>575</v>
      </c>
    </row>
    <row r="6" spans="1:43" s="1" customFormat="1" ht="30.75" customHeight="1" x14ac:dyDescent="0.5">
      <c r="A6" s="7">
        <v>3</v>
      </c>
      <c r="B6" s="8" t="s">
        <v>50</v>
      </c>
      <c r="C6" s="9" t="s">
        <v>2</v>
      </c>
      <c r="D6" s="17"/>
      <c r="E6" s="17"/>
      <c r="F6" s="17"/>
      <c r="G6" s="17"/>
      <c r="H6" s="17"/>
      <c r="I6" s="17"/>
      <c r="J6" s="18"/>
      <c r="K6" s="17"/>
      <c r="L6" s="17"/>
      <c r="M6" s="17"/>
      <c r="N6" s="17"/>
      <c r="O6" s="17"/>
      <c r="P6" s="17"/>
      <c r="Q6" s="17"/>
      <c r="R6" s="17">
        <v>20</v>
      </c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9">
        <f t="shared" si="0"/>
        <v>20</v>
      </c>
    </row>
    <row r="7" spans="1:43" s="1" customFormat="1" ht="26.25" customHeight="1" x14ac:dyDescent="0.5">
      <c r="A7" s="7">
        <v>4</v>
      </c>
      <c r="B7" s="8" t="s">
        <v>25</v>
      </c>
      <c r="C7" s="9" t="s">
        <v>4</v>
      </c>
      <c r="D7" s="17"/>
      <c r="E7" s="17"/>
      <c r="F7" s="17"/>
      <c r="G7" s="17">
        <f>1250000+250000+400000+600000</f>
        <v>2500000</v>
      </c>
      <c r="H7" s="17">
        <v>200000</v>
      </c>
      <c r="I7" s="17"/>
      <c r="J7" s="18"/>
      <c r="K7" s="17"/>
      <c r="L7" s="17"/>
      <c r="M7" s="17"/>
      <c r="N7" s="17"/>
      <c r="O7" s="17"/>
      <c r="P7" s="17"/>
      <c r="Q7" s="17"/>
      <c r="R7" s="17"/>
      <c r="S7" s="17"/>
      <c r="T7" s="18">
        <f>750000+250000+430000+700000</f>
        <v>2130000</v>
      </c>
      <c r="U7" s="17">
        <v>200000</v>
      </c>
      <c r="V7" s="17"/>
      <c r="W7" s="17"/>
      <c r="X7" s="17"/>
      <c r="Y7" s="17"/>
      <c r="Z7" s="17">
        <f>500000+500000+400000</f>
        <v>1400000</v>
      </c>
      <c r="AA7" s="17">
        <f>2650000+375000+950000+925000+150000+200000+500000+400000</f>
        <v>6150000</v>
      </c>
      <c r="AB7" s="17"/>
      <c r="AC7" s="17"/>
      <c r="AD7" s="17"/>
      <c r="AE7" s="17"/>
      <c r="AF7" s="17">
        <v>500000</v>
      </c>
      <c r="AG7" s="17">
        <f>730000+110000+550000+1040000+550000+715000</f>
        <v>3695000</v>
      </c>
      <c r="AH7" s="17"/>
      <c r="AI7" s="17"/>
      <c r="AJ7" s="17"/>
      <c r="AK7" s="17"/>
      <c r="AL7" s="17"/>
      <c r="AM7" s="17"/>
      <c r="AN7" s="17"/>
      <c r="AO7" s="17"/>
      <c r="AP7" s="17"/>
      <c r="AQ7" s="19">
        <f t="shared" si="0"/>
        <v>16775000</v>
      </c>
    </row>
    <row r="8" spans="1:43" s="1" customFormat="1" ht="32.25" customHeight="1" x14ac:dyDescent="0.5">
      <c r="A8" s="7">
        <v>5</v>
      </c>
      <c r="B8" s="8" t="s">
        <v>82</v>
      </c>
      <c r="C8" s="9" t="s">
        <v>5</v>
      </c>
      <c r="D8" s="17"/>
      <c r="E8" s="17"/>
      <c r="F8" s="20">
        <f>140+16.4+0.05</f>
        <v>156.45000000000002</v>
      </c>
      <c r="G8" s="20"/>
      <c r="H8" s="20"/>
      <c r="I8" s="20">
        <v>0.153</v>
      </c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>
        <v>4.3</v>
      </c>
      <c r="AI8" s="20">
        <f>134.2+165.5+210.5+124.4+37+53.7+91+105.9+17.635+53.835+97.279</f>
        <v>1090.9490000000001</v>
      </c>
      <c r="AJ8" s="20">
        <v>20</v>
      </c>
      <c r="AK8" s="20"/>
      <c r="AL8" s="20"/>
      <c r="AM8" s="20"/>
      <c r="AN8" s="20"/>
      <c r="AO8" s="20"/>
      <c r="AP8" s="20"/>
      <c r="AQ8" s="19">
        <f t="shared" si="0"/>
        <v>1271.8520000000001</v>
      </c>
    </row>
    <row r="9" spans="1:43" s="1" customFormat="1" ht="26.25" customHeight="1" x14ac:dyDescent="0.5">
      <c r="A9" s="7">
        <v>6</v>
      </c>
      <c r="B9" s="8" t="s">
        <v>6</v>
      </c>
      <c r="C9" s="9" t="s">
        <v>5</v>
      </c>
      <c r="D9" s="17"/>
      <c r="E9" s="17"/>
      <c r="F9" s="20">
        <f>257+608+249+419+888.7+1362+972.9+1787+1839+1545.5+1911.944+1706.988</f>
        <v>13547.031999999997</v>
      </c>
      <c r="G9" s="20">
        <v>207.3</v>
      </c>
      <c r="H9" s="20"/>
      <c r="I9" s="20"/>
      <c r="J9" s="18"/>
      <c r="K9" s="20"/>
      <c r="L9" s="20"/>
      <c r="M9" s="20"/>
      <c r="N9" s="17">
        <f>40+40+40</f>
        <v>120</v>
      </c>
      <c r="O9" s="17"/>
      <c r="P9" s="17">
        <v>80</v>
      </c>
      <c r="Q9" s="20">
        <f>1626.2+55+462.6+1524.8+1217+810.5+131.3+555.2+748.7+494.3+741.727+389.295+319.981</f>
        <v>9076.603000000001</v>
      </c>
      <c r="R9" s="20"/>
      <c r="S9" s="20"/>
      <c r="T9" s="20">
        <v>40</v>
      </c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>
        <v>1.1000000000000001</v>
      </c>
      <c r="AI9" s="20">
        <f>207+185.6+120.3+20.7+41.4+40.1+163.5+165.6+144.9+82.8+330.43</f>
        <v>1502.3300000000002</v>
      </c>
      <c r="AJ9" s="20">
        <f>40.1+20.1</f>
        <v>60.2</v>
      </c>
      <c r="AK9" s="20"/>
      <c r="AL9" s="20"/>
      <c r="AM9" s="20"/>
      <c r="AN9" s="20"/>
      <c r="AO9" s="20"/>
      <c r="AP9" s="20"/>
      <c r="AQ9" s="19">
        <f t="shared" si="0"/>
        <v>24634.564999999999</v>
      </c>
    </row>
    <row r="10" spans="1:43" s="1" customFormat="1" ht="26.25" customHeight="1" x14ac:dyDescent="0.5">
      <c r="A10" s="7">
        <v>7</v>
      </c>
      <c r="B10" s="8" t="s">
        <v>57</v>
      </c>
      <c r="C10" s="9" t="s">
        <v>5</v>
      </c>
      <c r="D10" s="17"/>
      <c r="E10" s="17"/>
      <c r="F10" s="20"/>
      <c r="G10" s="20"/>
      <c r="H10" s="20"/>
      <c r="I10" s="20"/>
      <c r="J10" s="18"/>
      <c r="K10" s="20"/>
      <c r="L10" s="20"/>
      <c r="M10" s="20"/>
      <c r="N10" s="17"/>
      <c r="O10" s="17"/>
      <c r="P10" s="17"/>
      <c r="Q10" s="20"/>
      <c r="R10" s="20"/>
      <c r="S10" s="20"/>
      <c r="T10" s="20"/>
      <c r="U10" s="20"/>
      <c r="V10" s="20"/>
      <c r="W10" s="20"/>
      <c r="X10" s="17">
        <v>40</v>
      </c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19">
        <f t="shared" si="0"/>
        <v>40</v>
      </c>
    </row>
    <row r="11" spans="1:43" s="1" customFormat="1" ht="29.25" customHeight="1" x14ac:dyDescent="0.5">
      <c r="A11" s="7">
        <v>8</v>
      </c>
      <c r="B11" s="8" t="s">
        <v>23</v>
      </c>
      <c r="C11" s="9" t="s">
        <v>5</v>
      </c>
      <c r="D11" s="17"/>
      <c r="E11" s="17"/>
      <c r="F11" s="20"/>
      <c r="G11" s="20"/>
      <c r="H11" s="20"/>
      <c r="I11" s="20"/>
      <c r="J11" s="18"/>
      <c r="K11" s="20">
        <v>84</v>
      </c>
      <c r="L11" s="20"/>
      <c r="M11" s="20">
        <f>53.6+55.6+56</f>
        <v>165.2</v>
      </c>
      <c r="N11" s="20"/>
      <c r="O11" s="20"/>
      <c r="P11" s="20"/>
      <c r="Q11" s="20">
        <f>160.7+20</f>
        <v>180.7</v>
      </c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>
        <f>40.6+84+84+224+224.9+212</f>
        <v>869.5</v>
      </c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19">
        <f t="shared" si="0"/>
        <v>1299.4000000000001</v>
      </c>
    </row>
    <row r="12" spans="1:43" s="1" customFormat="1" ht="29.25" customHeight="1" x14ac:dyDescent="0.5">
      <c r="A12" s="7">
        <v>9</v>
      </c>
      <c r="B12" s="8" t="s">
        <v>7</v>
      </c>
      <c r="C12" s="9" t="s">
        <v>5</v>
      </c>
      <c r="D12" s="17"/>
      <c r="E12" s="17"/>
      <c r="F12" s="20"/>
      <c r="G12" s="20"/>
      <c r="H12" s="20"/>
      <c r="I12" s="20"/>
      <c r="J12" s="18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>
        <v>2.4</v>
      </c>
      <c r="AN12" s="20"/>
      <c r="AO12" s="20"/>
      <c r="AP12" s="20"/>
      <c r="AQ12" s="19">
        <f t="shared" si="0"/>
        <v>2.4</v>
      </c>
    </row>
    <row r="13" spans="1:43" s="1" customFormat="1" ht="29.25" customHeight="1" x14ac:dyDescent="0.5">
      <c r="A13" s="7">
        <v>10</v>
      </c>
      <c r="B13" s="8" t="s">
        <v>8</v>
      </c>
      <c r="C13" s="9" t="s">
        <v>5</v>
      </c>
      <c r="D13" s="17"/>
      <c r="E13" s="17"/>
      <c r="F13" s="20">
        <f>42+16.3</f>
        <v>58.3</v>
      </c>
      <c r="G13" s="20"/>
      <c r="H13" s="20"/>
      <c r="I13" s="20"/>
      <c r="J13" s="18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19">
        <f t="shared" si="0"/>
        <v>58.3</v>
      </c>
    </row>
    <row r="14" spans="1:43" s="1" customFormat="1" ht="26.25" customHeight="1" x14ac:dyDescent="0.5">
      <c r="A14" s="7">
        <v>11</v>
      </c>
      <c r="B14" s="8" t="s">
        <v>41</v>
      </c>
      <c r="C14" s="9" t="s">
        <v>5</v>
      </c>
      <c r="D14" s="17"/>
      <c r="E14" s="17"/>
      <c r="F14" s="20">
        <v>28</v>
      </c>
      <c r="G14" s="20"/>
      <c r="H14" s="20"/>
      <c r="I14" s="20"/>
      <c r="J14" s="18"/>
      <c r="K14" s="20"/>
      <c r="L14" s="20"/>
      <c r="M14" s="20"/>
      <c r="N14" s="20"/>
      <c r="O14" s="20">
        <v>48</v>
      </c>
      <c r="P14" s="20"/>
      <c r="Q14" s="20">
        <f>50.9+20</f>
        <v>70.900000000000006</v>
      </c>
      <c r="R14" s="20"/>
      <c r="S14" s="20"/>
      <c r="T14" s="20">
        <f>13+1.582</f>
        <v>14.582000000000001</v>
      </c>
      <c r="U14" s="20">
        <v>0.31900000000000001</v>
      </c>
      <c r="V14" s="20"/>
      <c r="W14" s="20"/>
      <c r="X14" s="20">
        <v>10.1</v>
      </c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>
        <f>19.7+16.7+6.7+16.5</f>
        <v>59.6</v>
      </c>
      <c r="AJ14" s="20"/>
      <c r="AK14" s="20"/>
      <c r="AL14" s="20"/>
      <c r="AM14" s="20">
        <f>2.4+8.2+27+14+4.7</f>
        <v>56.300000000000004</v>
      </c>
      <c r="AN14" s="20"/>
      <c r="AO14" s="20"/>
      <c r="AP14" s="20">
        <v>47.2</v>
      </c>
      <c r="AQ14" s="19">
        <f t="shared" si="0"/>
        <v>335.00099999999998</v>
      </c>
    </row>
    <row r="15" spans="1:43" s="1" customFormat="1" ht="26.25" customHeight="1" x14ac:dyDescent="0.5">
      <c r="A15" s="7">
        <v>12</v>
      </c>
      <c r="B15" s="8" t="s">
        <v>9</v>
      </c>
      <c r="C15" s="9" t="s">
        <v>5</v>
      </c>
      <c r="D15" s="17"/>
      <c r="E15" s="17"/>
      <c r="F15" s="20"/>
      <c r="G15" s="20"/>
      <c r="H15" s="20"/>
      <c r="I15" s="20"/>
      <c r="J15" s="18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>
        <v>2.2000000000000002</v>
      </c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19">
        <f t="shared" si="0"/>
        <v>2.2000000000000002</v>
      </c>
    </row>
    <row r="16" spans="1:43" s="1" customFormat="1" ht="29.25" customHeight="1" x14ac:dyDescent="0.5">
      <c r="A16" s="7">
        <v>13</v>
      </c>
      <c r="B16" s="8" t="s">
        <v>10</v>
      </c>
      <c r="C16" s="9" t="s">
        <v>5</v>
      </c>
      <c r="D16" s="17">
        <v>70</v>
      </c>
      <c r="E16" s="17"/>
      <c r="F16" s="20"/>
      <c r="G16" s="20"/>
      <c r="H16" s="20"/>
      <c r="I16" s="20"/>
      <c r="J16" s="18"/>
      <c r="K16" s="20"/>
      <c r="L16" s="20"/>
      <c r="M16" s="20"/>
      <c r="N16" s="20"/>
      <c r="O16" s="20"/>
      <c r="P16" s="20"/>
      <c r="Q16" s="20">
        <v>21</v>
      </c>
      <c r="R16" s="20"/>
      <c r="S16" s="20"/>
      <c r="T16" s="20">
        <f>19.2+63.7+62.1</f>
        <v>145</v>
      </c>
      <c r="U16" s="20"/>
      <c r="V16" s="20"/>
      <c r="W16" s="20">
        <v>1</v>
      </c>
      <c r="X16" s="20"/>
      <c r="Y16" s="20"/>
      <c r="Z16" s="20"/>
      <c r="AA16" s="20"/>
      <c r="AB16" s="20"/>
      <c r="AC16" s="20"/>
      <c r="AD16" s="20"/>
      <c r="AE16" s="20"/>
      <c r="AF16" s="20">
        <v>18.78</v>
      </c>
      <c r="AG16" s="20"/>
      <c r="AH16" s="20"/>
      <c r="AI16" s="20"/>
      <c r="AJ16" s="20"/>
      <c r="AK16" s="20"/>
      <c r="AL16" s="20"/>
      <c r="AM16" s="20"/>
      <c r="AN16" s="20"/>
      <c r="AO16" s="20">
        <v>20.18</v>
      </c>
      <c r="AP16" s="20"/>
      <c r="AQ16" s="19">
        <f t="shared" si="0"/>
        <v>275.95999999999998</v>
      </c>
    </row>
    <row r="17" spans="1:44" s="1" customFormat="1" ht="29.25" customHeight="1" x14ac:dyDescent="0.5">
      <c r="A17" s="7">
        <v>14</v>
      </c>
      <c r="B17" s="8" t="s">
        <v>45</v>
      </c>
      <c r="C17" s="9" t="s">
        <v>5</v>
      </c>
      <c r="D17" s="17"/>
      <c r="E17" s="17"/>
      <c r="F17" s="20"/>
      <c r="G17" s="20"/>
      <c r="H17" s="20"/>
      <c r="I17" s="20"/>
      <c r="J17" s="18"/>
      <c r="K17" s="20"/>
      <c r="L17" s="20"/>
      <c r="M17" s="20"/>
      <c r="N17" s="20"/>
      <c r="O17" s="20"/>
      <c r="P17" s="20"/>
      <c r="Q17" s="20"/>
      <c r="R17" s="20"/>
      <c r="S17" s="20"/>
      <c r="T17" s="20">
        <f>17.1+61+79.7+4683+65+20.979</f>
        <v>4926.7790000000005</v>
      </c>
      <c r="U17" s="20"/>
      <c r="V17" s="20"/>
      <c r="W17" s="20"/>
      <c r="X17" s="20"/>
      <c r="Y17" s="20"/>
      <c r="Z17" s="20"/>
      <c r="AA17" s="20"/>
      <c r="AB17" s="20"/>
      <c r="AC17" s="20"/>
      <c r="AD17" s="20">
        <v>19.73</v>
      </c>
      <c r="AE17" s="20"/>
      <c r="AF17" s="20">
        <f>23.7+0.14+20.7+23.7</f>
        <v>68.239999999999995</v>
      </c>
      <c r="AG17" s="20"/>
      <c r="AH17" s="20"/>
      <c r="AI17" s="20">
        <v>21.3</v>
      </c>
      <c r="AJ17" s="20"/>
      <c r="AK17" s="20"/>
      <c r="AL17" s="20"/>
      <c r="AM17" s="20"/>
      <c r="AN17" s="20"/>
      <c r="AO17" s="20"/>
      <c r="AP17" s="20"/>
      <c r="AQ17" s="19">
        <f t="shared" si="0"/>
        <v>5036.049</v>
      </c>
    </row>
    <row r="18" spans="1:44" s="1" customFormat="1" ht="27.75" customHeight="1" x14ac:dyDescent="0.5">
      <c r="A18" s="7">
        <v>15</v>
      </c>
      <c r="B18" s="8" t="s">
        <v>11</v>
      </c>
      <c r="C18" s="9" t="s">
        <v>5</v>
      </c>
      <c r="D18" s="17"/>
      <c r="E18" s="17"/>
      <c r="F18" s="20"/>
      <c r="G18" s="20"/>
      <c r="H18" s="20">
        <f>391.5+592+66.5+325.1+390.2+260+520+320+255+125+825</f>
        <v>4070.3</v>
      </c>
      <c r="I18" s="20"/>
      <c r="J18" s="18"/>
      <c r="K18" s="20"/>
      <c r="L18" s="20"/>
      <c r="M18" s="20"/>
      <c r="N18" s="20"/>
      <c r="O18" s="20"/>
      <c r="P18" s="20"/>
      <c r="Q18" s="20"/>
      <c r="R18" s="20"/>
      <c r="S18" s="17">
        <f>21.5+86+43+151.5+45+21.5</f>
        <v>368.5</v>
      </c>
      <c r="T18" s="20">
        <f>135+44+22+202+178+345.1+22+335+86.1+66.5+22.1+22.1</f>
        <v>1479.8999999999996</v>
      </c>
      <c r="U18" s="20">
        <f>20.8+144+78.8+41.6+145.6+50.2+20.7+62.4+42+78.85</f>
        <v>684.95</v>
      </c>
      <c r="V18" s="20"/>
      <c r="W18" s="20"/>
      <c r="X18" s="20"/>
      <c r="Y18" s="20"/>
      <c r="Z18" s="20"/>
      <c r="AA18" s="20"/>
      <c r="AB18" s="20">
        <f>11.7+12</f>
        <v>23.7</v>
      </c>
      <c r="AC18" s="20"/>
      <c r="AD18" s="20"/>
      <c r="AE18" s="20">
        <v>12</v>
      </c>
      <c r="AF18" s="20">
        <f>47.5+47.2+47.5</f>
        <v>142.19999999999999</v>
      </c>
      <c r="AG18" s="20"/>
      <c r="AH18" s="20"/>
      <c r="AI18" s="20"/>
      <c r="AJ18" s="20"/>
      <c r="AK18" s="20"/>
      <c r="AL18" s="20"/>
      <c r="AM18" s="20">
        <f>10+11</f>
        <v>21</v>
      </c>
      <c r="AN18" s="20"/>
      <c r="AO18" s="20"/>
      <c r="AP18" s="20">
        <f>306.8+64.4+260.2+258.4+345.9+110+263.4+264+88+113</f>
        <v>2074.1</v>
      </c>
      <c r="AQ18" s="19">
        <f t="shared" si="0"/>
        <v>8876.65</v>
      </c>
    </row>
    <row r="19" spans="1:44" s="1" customFormat="1" ht="27.75" customHeight="1" x14ac:dyDescent="0.5">
      <c r="A19" s="7">
        <v>16</v>
      </c>
      <c r="B19" s="8" t="s">
        <v>39</v>
      </c>
      <c r="C19" s="9" t="s">
        <v>5</v>
      </c>
      <c r="D19" s="17"/>
      <c r="E19" s="17"/>
      <c r="F19" s="20">
        <v>26.5</v>
      </c>
      <c r="G19" s="20"/>
      <c r="H19" s="20"/>
      <c r="I19" s="20"/>
      <c r="J19" s="18"/>
      <c r="K19" s="20"/>
      <c r="L19" s="20"/>
      <c r="M19" s="20"/>
      <c r="N19" s="20"/>
      <c r="O19" s="20"/>
      <c r="P19" s="20"/>
      <c r="Q19" s="20"/>
      <c r="R19" s="20"/>
      <c r="S19" s="21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19">
        <f t="shared" si="0"/>
        <v>26.5</v>
      </c>
    </row>
    <row r="20" spans="1:44" s="1" customFormat="1" ht="27.75" customHeight="1" x14ac:dyDescent="0.5">
      <c r="A20" s="7">
        <v>17</v>
      </c>
      <c r="B20" s="8" t="s">
        <v>35</v>
      </c>
      <c r="C20" s="9" t="s">
        <v>5</v>
      </c>
      <c r="D20" s="17"/>
      <c r="E20" s="17"/>
      <c r="F20" s="20">
        <f>56.3+27.7+30+61.384+66.461</f>
        <v>241.84500000000003</v>
      </c>
      <c r="G20" s="20"/>
      <c r="H20" s="20"/>
      <c r="I20" s="20"/>
      <c r="J20" s="18"/>
      <c r="K20" s="20"/>
      <c r="L20" s="20"/>
      <c r="M20" s="20"/>
      <c r="N20" s="20"/>
      <c r="O20" s="20"/>
      <c r="P20" s="20"/>
      <c r="Q20" s="20">
        <v>6.4</v>
      </c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17"/>
      <c r="AL20" s="17"/>
      <c r="AM20" s="20"/>
      <c r="AN20" s="20"/>
      <c r="AO20" s="20"/>
      <c r="AP20" s="20"/>
      <c r="AQ20" s="19">
        <f t="shared" si="0"/>
        <v>248.24500000000003</v>
      </c>
    </row>
    <row r="21" spans="1:44" s="1" customFormat="1" ht="27.75" customHeight="1" x14ac:dyDescent="0.5">
      <c r="A21" s="7">
        <v>18</v>
      </c>
      <c r="B21" s="8" t="s">
        <v>59</v>
      </c>
      <c r="C21" s="9" t="s">
        <v>5</v>
      </c>
      <c r="D21" s="17"/>
      <c r="E21" s="17"/>
      <c r="F21" s="20"/>
      <c r="G21" s="20"/>
      <c r="H21" s="20"/>
      <c r="I21" s="20"/>
      <c r="J21" s="18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17"/>
      <c r="AL21" s="17"/>
      <c r="AM21" s="20">
        <v>103</v>
      </c>
      <c r="AN21" s="20"/>
      <c r="AO21" s="20"/>
      <c r="AP21" s="20"/>
      <c r="AQ21" s="19">
        <f t="shared" si="0"/>
        <v>103</v>
      </c>
    </row>
    <row r="22" spans="1:44" s="1" customFormat="1" ht="27.75" customHeight="1" x14ac:dyDescent="0.5">
      <c r="A22" s="7">
        <v>19</v>
      </c>
      <c r="B22" s="8" t="s">
        <v>64</v>
      </c>
      <c r="C22" s="9" t="s">
        <v>5</v>
      </c>
      <c r="D22" s="17"/>
      <c r="E22" s="17"/>
      <c r="F22" s="20">
        <f>19.9+85.5</f>
        <v>105.4</v>
      </c>
      <c r="G22" s="20"/>
      <c r="H22" s="20"/>
      <c r="I22" s="20"/>
      <c r="J22" s="18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17"/>
      <c r="AL22" s="17"/>
      <c r="AM22" s="20">
        <v>10</v>
      </c>
      <c r="AN22" s="20"/>
      <c r="AO22" s="20"/>
      <c r="AP22" s="20"/>
      <c r="AQ22" s="19">
        <f t="shared" si="0"/>
        <v>115.4</v>
      </c>
    </row>
    <row r="23" spans="1:44" s="1" customFormat="1" ht="27.75" customHeight="1" x14ac:dyDescent="0.5">
      <c r="A23" s="7">
        <v>20</v>
      </c>
      <c r="B23" s="8" t="s">
        <v>70</v>
      </c>
      <c r="C23" s="9" t="s">
        <v>4</v>
      </c>
      <c r="D23" s="17"/>
      <c r="E23" s="17"/>
      <c r="F23" s="20"/>
      <c r="G23" s="20"/>
      <c r="H23" s="20"/>
      <c r="I23" s="20"/>
      <c r="J23" s="18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17"/>
      <c r="AL23" s="17"/>
      <c r="AM23" s="20">
        <v>20000</v>
      </c>
      <c r="AN23" s="20"/>
      <c r="AO23" s="20"/>
      <c r="AP23" s="20"/>
      <c r="AQ23" s="19">
        <f t="shared" si="0"/>
        <v>20000</v>
      </c>
    </row>
    <row r="24" spans="1:44" s="1" customFormat="1" ht="27.75" customHeight="1" x14ac:dyDescent="0.5">
      <c r="A24" s="7">
        <v>21</v>
      </c>
      <c r="B24" s="8" t="s">
        <v>71</v>
      </c>
      <c r="C24" s="9" t="s">
        <v>5</v>
      </c>
      <c r="D24" s="17"/>
      <c r="E24" s="17"/>
      <c r="F24" s="20"/>
      <c r="G24" s="20"/>
      <c r="H24" s="20"/>
      <c r="I24" s="20"/>
      <c r="J24" s="18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17"/>
      <c r="AL24" s="17">
        <v>202</v>
      </c>
      <c r="AM24" s="20">
        <v>98</v>
      </c>
      <c r="AN24" s="20"/>
      <c r="AO24" s="20"/>
      <c r="AP24" s="20"/>
      <c r="AQ24" s="19">
        <f t="shared" si="0"/>
        <v>300</v>
      </c>
    </row>
    <row r="25" spans="1:44" s="1" customFormat="1" ht="27.75" customHeight="1" x14ac:dyDescent="0.5">
      <c r="A25" s="7">
        <v>22</v>
      </c>
      <c r="B25" s="8" t="s">
        <v>65</v>
      </c>
      <c r="C25" s="9" t="s">
        <v>5</v>
      </c>
      <c r="D25" s="17"/>
      <c r="E25" s="17"/>
      <c r="F25" s="20">
        <f>52+26.3</f>
        <v>78.3</v>
      </c>
      <c r="G25" s="20"/>
      <c r="H25" s="20"/>
      <c r="I25" s="20"/>
      <c r="J25" s="18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17"/>
      <c r="AL25" s="17"/>
      <c r="AM25" s="20"/>
      <c r="AN25" s="20"/>
      <c r="AO25" s="20"/>
      <c r="AP25" s="20"/>
      <c r="AQ25" s="19">
        <f t="shared" si="0"/>
        <v>78.3</v>
      </c>
    </row>
    <row r="26" spans="1:44" s="1" customFormat="1" ht="27.75" customHeight="1" x14ac:dyDescent="0.5">
      <c r="A26" s="7">
        <v>23</v>
      </c>
      <c r="B26" s="8" t="s">
        <v>56</v>
      </c>
      <c r="C26" s="9" t="s">
        <v>4</v>
      </c>
      <c r="D26" s="17"/>
      <c r="E26" s="17"/>
      <c r="F26" s="20"/>
      <c r="G26" s="20"/>
      <c r="H26" s="20"/>
      <c r="I26" s="20"/>
      <c r="J26" s="18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>
        <v>4</v>
      </c>
      <c r="Z26" s="20"/>
      <c r="AA26" s="20"/>
      <c r="AB26" s="17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2"/>
      <c r="AP26" s="20"/>
      <c r="AQ26" s="19">
        <f t="shared" si="0"/>
        <v>4</v>
      </c>
    </row>
    <row r="27" spans="1:44" s="1" customFormat="1" ht="27.75" customHeight="1" x14ac:dyDescent="0.5">
      <c r="A27" s="7">
        <v>24</v>
      </c>
      <c r="B27" s="8" t="s">
        <v>16</v>
      </c>
      <c r="C27" s="9" t="s">
        <v>4</v>
      </c>
      <c r="D27" s="17"/>
      <c r="E27" s="17"/>
      <c r="F27" s="17"/>
      <c r="G27" s="17"/>
      <c r="H27" s="17"/>
      <c r="I27" s="17"/>
      <c r="J27" s="18"/>
      <c r="K27" s="17"/>
      <c r="L27" s="17"/>
      <c r="M27" s="17"/>
      <c r="N27" s="17"/>
      <c r="O27" s="17"/>
      <c r="P27" s="17"/>
      <c r="Q27" s="17"/>
      <c r="R27" s="17"/>
      <c r="S27" s="17"/>
      <c r="T27" s="17">
        <f>61920+321658+148320+295920+86760</f>
        <v>914578</v>
      </c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>
        <v>3600</v>
      </c>
      <c r="AF27" s="17">
        <v>16000</v>
      </c>
      <c r="AG27" s="17"/>
      <c r="AH27" s="17"/>
      <c r="AI27" s="17"/>
      <c r="AJ27" s="17"/>
      <c r="AK27" s="17"/>
      <c r="AL27" s="17"/>
      <c r="AM27" s="17">
        <f>70200+250200+126360+145800+61920+23400+38570+118080+78480+116640</f>
        <v>1029650</v>
      </c>
      <c r="AN27" s="17"/>
      <c r="AO27" s="17"/>
      <c r="AP27" s="17"/>
      <c r="AQ27" s="19">
        <f t="shared" si="0"/>
        <v>1963828</v>
      </c>
      <c r="AR27" s="10"/>
    </row>
    <row r="28" spans="1:44" ht="27.75" customHeight="1" x14ac:dyDescent="0.5">
      <c r="A28" s="7">
        <v>25</v>
      </c>
      <c r="B28" s="8" t="s">
        <v>53</v>
      </c>
      <c r="C28" s="9" t="s">
        <v>54</v>
      </c>
      <c r="D28" s="17"/>
      <c r="E28" s="17"/>
      <c r="F28" s="20"/>
      <c r="G28" s="20">
        <f>5500+339</f>
        <v>5839</v>
      </c>
      <c r="H28" s="20"/>
      <c r="I28" s="20"/>
      <c r="J28" s="18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17">
        <v>6000</v>
      </c>
      <c r="AN28" s="17">
        <v>1800</v>
      </c>
      <c r="AO28" s="17"/>
      <c r="AP28" s="20"/>
      <c r="AQ28" s="19">
        <f t="shared" si="0"/>
        <v>13639</v>
      </c>
    </row>
    <row r="29" spans="1:44" ht="27.75" customHeight="1" x14ac:dyDescent="0.5">
      <c r="A29" s="7">
        <v>26</v>
      </c>
      <c r="B29" s="8" t="s">
        <v>61</v>
      </c>
      <c r="C29" s="9" t="s">
        <v>2</v>
      </c>
      <c r="D29" s="17"/>
      <c r="E29" s="17"/>
      <c r="F29" s="20"/>
      <c r="G29" s="20"/>
      <c r="H29" s="20"/>
      <c r="I29" s="20"/>
      <c r="J29" s="18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17">
        <f>14210+14760</f>
        <v>28970</v>
      </c>
      <c r="AL29" s="17"/>
      <c r="AM29" s="17">
        <f>20000+70000+50000+50000+20000+25000</f>
        <v>235000</v>
      </c>
      <c r="AN29" s="20"/>
      <c r="AO29" s="20"/>
      <c r="AP29" s="20"/>
      <c r="AQ29" s="19">
        <f t="shared" si="0"/>
        <v>263970</v>
      </c>
    </row>
    <row r="30" spans="1:44" ht="27.75" customHeight="1" x14ac:dyDescent="0.5">
      <c r="A30" s="7">
        <v>27</v>
      </c>
      <c r="B30" s="8" t="s">
        <v>68</v>
      </c>
      <c r="C30" s="9" t="s">
        <v>4</v>
      </c>
      <c r="D30" s="17"/>
      <c r="E30" s="17"/>
      <c r="F30" s="20"/>
      <c r="G30" s="20"/>
      <c r="H30" s="20"/>
      <c r="I30" s="20"/>
      <c r="J30" s="18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17"/>
      <c r="AL30" s="17"/>
      <c r="AM30" s="17">
        <f>91582+7314+4250+750</f>
        <v>103896</v>
      </c>
      <c r="AN30" s="20"/>
      <c r="AO30" s="20"/>
      <c r="AP30" s="20"/>
      <c r="AQ30" s="19">
        <f t="shared" si="0"/>
        <v>103896</v>
      </c>
    </row>
    <row r="31" spans="1:44" ht="27.75" customHeight="1" x14ac:dyDescent="0.5">
      <c r="A31" s="7">
        <v>28</v>
      </c>
      <c r="B31" s="8" t="s">
        <v>62</v>
      </c>
      <c r="C31" s="9" t="s">
        <v>5</v>
      </c>
      <c r="D31" s="17"/>
      <c r="E31" s="17"/>
      <c r="F31" s="20"/>
      <c r="G31" s="20"/>
      <c r="H31" s="20"/>
      <c r="I31" s="20"/>
      <c r="J31" s="18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17">
        <v>40</v>
      </c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17"/>
      <c r="AL31" s="17"/>
      <c r="AM31" s="20"/>
      <c r="AN31" s="20"/>
      <c r="AO31" s="20"/>
      <c r="AP31" s="20"/>
      <c r="AQ31" s="19">
        <f t="shared" si="0"/>
        <v>40</v>
      </c>
    </row>
    <row r="32" spans="1:44" ht="27.75" customHeight="1" x14ac:dyDescent="0.5">
      <c r="A32" s="7">
        <v>29</v>
      </c>
      <c r="B32" s="8" t="s">
        <v>69</v>
      </c>
      <c r="C32" s="9" t="s">
        <v>5</v>
      </c>
      <c r="D32" s="17"/>
      <c r="E32" s="17"/>
      <c r="F32" s="20">
        <f>49+25+24+48+48</f>
        <v>194</v>
      </c>
      <c r="G32" s="20"/>
      <c r="H32" s="20"/>
      <c r="I32" s="20"/>
      <c r="J32" s="18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17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17"/>
      <c r="AL32" s="17"/>
      <c r="AM32" s="20"/>
      <c r="AN32" s="20"/>
      <c r="AO32" s="20"/>
      <c r="AP32" s="20"/>
      <c r="AQ32" s="19">
        <f t="shared" si="0"/>
        <v>194</v>
      </c>
    </row>
    <row r="33" spans="1:43" ht="27.75" customHeight="1" x14ac:dyDescent="0.5">
      <c r="A33" s="7">
        <v>30</v>
      </c>
      <c r="B33" s="8" t="s">
        <v>49</v>
      </c>
      <c r="C33" s="9" t="s">
        <v>5</v>
      </c>
      <c r="D33" s="17"/>
      <c r="E33" s="17"/>
      <c r="F33" s="20"/>
      <c r="G33" s="20"/>
      <c r="H33" s="20"/>
      <c r="I33" s="20"/>
      <c r="J33" s="18"/>
      <c r="K33" s="20"/>
      <c r="L33" s="20"/>
      <c r="M33" s="20"/>
      <c r="N33" s="20"/>
      <c r="O33" s="20"/>
      <c r="P33" s="20"/>
      <c r="Q33" s="20">
        <v>20</v>
      </c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19">
        <f t="shared" si="0"/>
        <v>20</v>
      </c>
    </row>
    <row r="34" spans="1:43" ht="27.75" customHeight="1" x14ac:dyDescent="0.5">
      <c r="A34" s="7">
        <v>31</v>
      </c>
      <c r="B34" s="8" t="s">
        <v>77</v>
      </c>
      <c r="C34" s="9" t="s">
        <v>4</v>
      </c>
      <c r="D34" s="17"/>
      <c r="E34" s="17"/>
      <c r="F34" s="20"/>
      <c r="G34" s="20"/>
      <c r="H34" s="20"/>
      <c r="I34" s="20"/>
      <c r="J34" s="18"/>
      <c r="K34" s="20"/>
      <c r="L34" s="20"/>
      <c r="M34" s="20"/>
      <c r="N34" s="20"/>
      <c r="O34" s="20"/>
      <c r="P34" s="20"/>
      <c r="Q34" s="20"/>
      <c r="R34" s="20"/>
      <c r="S34" s="20">
        <v>50</v>
      </c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19">
        <f t="shared" si="0"/>
        <v>50</v>
      </c>
    </row>
    <row r="35" spans="1:43" s="1" customFormat="1" ht="29.25" customHeight="1" x14ac:dyDescent="0.5">
      <c r="A35" s="7">
        <v>32</v>
      </c>
      <c r="B35" s="8" t="s">
        <v>26</v>
      </c>
      <c r="C35" s="9" t="s">
        <v>5</v>
      </c>
      <c r="D35" s="17"/>
      <c r="E35" s="17"/>
      <c r="F35" s="20"/>
      <c r="G35" s="20"/>
      <c r="H35" s="20"/>
      <c r="I35" s="20"/>
      <c r="J35" s="18"/>
      <c r="K35" s="20"/>
      <c r="L35" s="20"/>
      <c r="M35" s="20"/>
      <c r="N35" s="20"/>
      <c r="O35" s="20"/>
      <c r="P35" s="20"/>
      <c r="Q35" s="20">
        <v>20</v>
      </c>
      <c r="R35" s="20"/>
      <c r="S35" s="20"/>
      <c r="T35" s="20"/>
      <c r="U35" s="20"/>
      <c r="V35" s="20"/>
      <c r="W35" s="20"/>
      <c r="X35" s="17">
        <v>21</v>
      </c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>
        <v>20</v>
      </c>
      <c r="AN35" s="20"/>
      <c r="AO35" s="20"/>
      <c r="AP35" s="17">
        <f>2231+41+42</f>
        <v>2314</v>
      </c>
      <c r="AQ35" s="19">
        <f t="shared" si="0"/>
        <v>2375</v>
      </c>
    </row>
    <row r="36" spans="1:43" ht="25.2" customHeight="1" x14ac:dyDescent="0.5">
      <c r="A36" s="7">
        <v>33</v>
      </c>
      <c r="B36" s="8" t="s">
        <v>24</v>
      </c>
      <c r="C36" s="9" t="s">
        <v>5</v>
      </c>
      <c r="D36" s="17"/>
      <c r="E36" s="17"/>
      <c r="F36" s="20"/>
      <c r="G36" s="20"/>
      <c r="H36" s="20"/>
      <c r="I36" s="20"/>
      <c r="J36" s="18">
        <v>14.3</v>
      </c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17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17"/>
      <c r="AQ36" s="19">
        <f t="shared" si="0"/>
        <v>14.3</v>
      </c>
    </row>
    <row r="37" spans="1:43" ht="24" customHeight="1" x14ac:dyDescent="0.5">
      <c r="A37" s="7">
        <v>34</v>
      </c>
      <c r="B37" s="8" t="s">
        <v>18</v>
      </c>
      <c r="C37" s="9" t="s">
        <v>5</v>
      </c>
      <c r="D37" s="17"/>
      <c r="E37" s="17"/>
      <c r="F37" s="20"/>
      <c r="G37" s="20"/>
      <c r="H37" s="20"/>
      <c r="I37" s="20"/>
      <c r="J37" s="18"/>
      <c r="K37" s="20"/>
      <c r="L37" s="20"/>
      <c r="M37" s="20"/>
      <c r="N37" s="20"/>
      <c r="O37" s="20"/>
      <c r="P37" s="20"/>
      <c r="Q37" s="20">
        <v>19.5</v>
      </c>
      <c r="R37" s="20"/>
      <c r="S37" s="20"/>
      <c r="T37" s="20"/>
      <c r="U37" s="20"/>
      <c r="V37" s="20"/>
      <c r="W37" s="20"/>
      <c r="X37" s="17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17"/>
      <c r="AQ37" s="19">
        <f t="shared" si="0"/>
        <v>19.5</v>
      </c>
    </row>
    <row r="38" spans="1:43" ht="27" customHeight="1" x14ac:dyDescent="0.5">
      <c r="A38" s="7">
        <v>35</v>
      </c>
      <c r="B38" s="8" t="s">
        <v>75</v>
      </c>
      <c r="C38" s="9" t="s">
        <v>4</v>
      </c>
      <c r="D38" s="17"/>
      <c r="E38" s="17"/>
      <c r="F38" s="20"/>
      <c r="G38" s="20"/>
      <c r="H38" s="20"/>
      <c r="I38" s="20"/>
      <c r="J38" s="18"/>
      <c r="K38" s="20"/>
      <c r="L38" s="18">
        <v>3000</v>
      </c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17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17"/>
      <c r="AQ38" s="19">
        <f t="shared" si="0"/>
        <v>3000</v>
      </c>
    </row>
    <row r="39" spans="1:43" ht="24" customHeight="1" x14ac:dyDescent="0.5">
      <c r="A39" s="7">
        <v>36</v>
      </c>
      <c r="B39" s="8" t="s">
        <v>80</v>
      </c>
      <c r="C39" s="9" t="s">
        <v>2</v>
      </c>
      <c r="D39" s="17"/>
      <c r="E39" s="17">
        <v>90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9">
        <f t="shared" si="0"/>
        <v>90</v>
      </c>
    </row>
    <row r="40" spans="1:43" ht="29.4" customHeight="1" x14ac:dyDescent="0.5">
      <c r="A40" s="7">
        <v>37</v>
      </c>
      <c r="B40" s="8" t="s">
        <v>83</v>
      </c>
      <c r="C40" s="9" t="s">
        <v>2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9"/>
      <c r="AI40" s="17"/>
      <c r="AJ40" s="17"/>
      <c r="AK40" s="17"/>
      <c r="AL40" s="17"/>
      <c r="AM40" s="17">
        <v>12</v>
      </c>
      <c r="AN40" s="17"/>
      <c r="AO40" s="17"/>
      <c r="AP40" s="17"/>
      <c r="AQ40" s="19">
        <f t="shared" si="0"/>
        <v>12</v>
      </c>
    </row>
    <row r="41" spans="1:43" ht="27" customHeight="1" x14ac:dyDescent="0.5">
      <c r="A41" s="7">
        <v>38</v>
      </c>
      <c r="B41" s="8" t="s">
        <v>19</v>
      </c>
      <c r="C41" s="9" t="s">
        <v>2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>
        <v>2</v>
      </c>
      <c r="AM41" s="17"/>
      <c r="AN41" s="17"/>
      <c r="AO41" s="17"/>
      <c r="AP41" s="17"/>
      <c r="AQ41" s="19">
        <f t="shared" si="0"/>
        <v>2</v>
      </c>
    </row>
    <row r="42" spans="1:43" ht="28.2" customHeight="1" x14ac:dyDescent="0.5">
      <c r="A42" s="7">
        <v>39</v>
      </c>
      <c r="B42" s="8" t="s">
        <v>86</v>
      </c>
      <c r="C42" s="9" t="s">
        <v>87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>
        <v>176</v>
      </c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9">
        <f t="shared" si="0"/>
        <v>176</v>
      </c>
    </row>
    <row r="43" spans="1:43" ht="34.799999999999997" customHeight="1" x14ac:dyDescent="0.5">
      <c r="A43" s="7">
        <v>40</v>
      </c>
      <c r="B43" s="8" t="s">
        <v>79</v>
      </c>
      <c r="C43" s="9" t="s">
        <v>5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>
        <v>66.099999999999994</v>
      </c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9">
        <f t="shared" si="0"/>
        <v>66.099999999999994</v>
      </c>
    </row>
    <row r="44" spans="1:43" ht="44.25" customHeight="1" x14ac:dyDescent="0.5"/>
    <row r="45" spans="1:43" ht="44.25" customHeight="1" x14ac:dyDescent="0.5"/>
    <row r="46" spans="1:43" ht="44.25" customHeight="1" x14ac:dyDescent="0.5">
      <c r="U46" s="11"/>
    </row>
    <row r="47" spans="1:43" x14ac:dyDescent="0.5"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</sheetData>
  <mergeCells count="4">
    <mergeCell ref="B1:AH1"/>
    <mergeCell ref="A2:A3"/>
    <mergeCell ref="B2:B3"/>
    <mergeCell ref="C2:C3"/>
  </mergeCells>
  <pageMargins left="0.11811023622047245" right="0" top="0" bottom="0.74803149606299213" header="0" footer="0.31496062992125984"/>
  <pageSetup paperSize="9" scale="2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импорт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2023-12-25T05:20:44Z</dcterms:modified>
</cp:coreProperties>
</file>