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drawings/drawing2.xml" ContentType="application/vnd.openxmlformats-officedocument.drawing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drawings/drawing3.xml" ContentType="application/vnd.openxmlformats-officedocument.drawingml.chartshapes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4.xml" ContentType="application/vnd.openxmlformats-officedocument.drawingml.chartshapes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drawings/drawing5.xml" ContentType="application/vnd.openxmlformats-officedocument.drawing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6.xml" ContentType="application/vnd.openxmlformats-officedocument.drawing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charts/chart165.xml" ContentType="application/vnd.openxmlformats-officedocument.drawingml.chart+xml"/>
  <Override PartName="/xl/charts/style165.xml" ContentType="application/vnd.ms-office.chartstyle+xml"/>
  <Override PartName="/xl/charts/colors165.xml" ContentType="application/vnd.ms-office.chartcolorstyle+xml"/>
  <Override PartName="/xl/charts/chart166.xml" ContentType="application/vnd.openxmlformats-officedocument.drawingml.chart+xml"/>
  <Override PartName="/xl/charts/style166.xml" ContentType="application/vnd.ms-office.chartstyle+xml"/>
  <Override PartName="/xl/charts/colors166.xml" ContentType="application/vnd.ms-office.chartcolorstyle+xml"/>
  <Override PartName="/xl/charts/chart167.xml" ContentType="application/vnd.openxmlformats-officedocument.drawingml.chart+xml"/>
  <Override PartName="/xl/charts/style167.xml" ContentType="application/vnd.ms-office.chartstyle+xml"/>
  <Override PartName="/xl/charts/colors167.xml" ContentType="application/vnd.ms-office.chartcolorstyle+xml"/>
  <Override PartName="/xl/charts/chart168.xml" ContentType="application/vnd.openxmlformats-officedocument.drawingml.chart+xml"/>
  <Override PartName="/xl/charts/style168.xml" ContentType="application/vnd.ms-office.chartstyle+xml"/>
  <Override PartName="/xl/charts/colors168.xml" ContentType="application/vnd.ms-office.chartcolorstyle+xml"/>
  <Override PartName="/xl/charts/chart169.xml" ContentType="application/vnd.openxmlformats-officedocument.drawingml.chart+xml"/>
  <Override PartName="/xl/charts/style169.xml" ContentType="application/vnd.ms-office.chartstyle+xml"/>
  <Override PartName="/xl/charts/colors169.xml" ContentType="application/vnd.ms-office.chartcolorstyle+xml"/>
  <Override PartName="/xl/charts/chart170.xml" ContentType="application/vnd.openxmlformats-officedocument.drawingml.chart+xml"/>
  <Override PartName="/xl/charts/style170.xml" ContentType="application/vnd.ms-office.chartstyle+xml"/>
  <Override PartName="/xl/charts/colors170.xml" ContentType="application/vnd.ms-office.chartcolorstyle+xml"/>
  <Override PartName="/xl/charts/chart171.xml" ContentType="application/vnd.openxmlformats-officedocument.drawingml.chart+xml"/>
  <Override PartName="/xl/charts/style171.xml" ContentType="application/vnd.ms-office.chartstyle+xml"/>
  <Override PartName="/xl/charts/colors171.xml" ContentType="application/vnd.ms-office.chartcolorstyle+xml"/>
  <Override PartName="/xl/charts/chart172.xml" ContentType="application/vnd.openxmlformats-officedocument.drawingml.chart+xml"/>
  <Override PartName="/xl/charts/style172.xml" ContentType="application/vnd.ms-office.chartstyle+xml"/>
  <Override PartName="/xl/charts/colors17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лпак\Desktop\"/>
    </mc:Choice>
  </mc:AlternateContent>
  <bookViews>
    <workbookView xWindow="0" yWindow="0" windowWidth="18468" windowHeight="9336" firstSheet="4" activeTab="4"/>
  </bookViews>
  <sheets>
    <sheet name="Свод" sheetId="33" r:id="rId1"/>
    <sheet name="Газы" sheetId="34" r:id="rId2"/>
    <sheet name="Выбр_Насел_ВВП" sheetId="37" r:id="rId3"/>
    <sheet name="НИПГ 3_4" sheetId="38" r:id="rId4"/>
    <sheet name="Источники" sheetId="36" r:id="rId5"/>
    <sheet name="1990" sheetId="1" r:id="rId6"/>
    <sheet name="1991" sheetId="2" r:id="rId7"/>
    <sheet name="1992" sheetId="3" r:id="rId8"/>
    <sheet name="1993" sheetId="4" r:id="rId9"/>
    <sheet name="1994" sheetId="5" r:id="rId10"/>
    <sheet name="1995" sheetId="6" r:id="rId11"/>
    <sheet name="1996" sheetId="7" r:id="rId12"/>
    <sheet name="1997" sheetId="8" r:id="rId13"/>
    <sheet name="1998" sheetId="9" r:id="rId14"/>
    <sheet name="1999" sheetId="10" r:id="rId15"/>
    <sheet name="2000" sheetId="11" r:id="rId16"/>
    <sheet name="2001" sheetId="12" r:id="rId17"/>
    <sheet name="2002" sheetId="13" r:id="rId18"/>
    <sheet name="2003" sheetId="14" r:id="rId19"/>
    <sheet name="2004" sheetId="15" r:id="rId20"/>
    <sheet name="2005" sheetId="16" r:id="rId21"/>
    <sheet name="2006" sheetId="17" r:id="rId22"/>
    <sheet name="2007" sheetId="18" r:id="rId23"/>
    <sheet name="2008" sheetId="19" r:id="rId24"/>
    <sheet name="2009" sheetId="20" r:id="rId25"/>
    <sheet name="2010" sheetId="21" r:id="rId26"/>
    <sheet name="2011" sheetId="23" r:id="rId27"/>
    <sheet name="2012" sheetId="24" r:id="rId28"/>
    <sheet name="2013" sheetId="25" r:id="rId29"/>
    <sheet name="2014" sheetId="26" r:id="rId30"/>
    <sheet name="2015" sheetId="27" r:id="rId31"/>
    <sheet name="2016" sheetId="28" r:id="rId32"/>
    <sheet name="2017" sheetId="29" r:id="rId33"/>
    <sheet name="2018" sheetId="30" r:id="rId34"/>
    <sheet name="2019" sheetId="31" r:id="rId35"/>
    <sheet name="2020" sheetId="32" r:id="rId36"/>
  </sheets>
  <calcPr calcId="162913"/>
</workbook>
</file>

<file path=xl/calcChain.xml><?xml version="1.0" encoding="utf-8"?>
<calcChain xmlns="http://schemas.openxmlformats.org/spreadsheetml/2006/main">
  <c r="AF7" i="36" l="1"/>
  <c r="AE7" i="36"/>
  <c r="AD7" i="36"/>
  <c r="AC7" i="36"/>
  <c r="AB7" i="36"/>
  <c r="AA7" i="36"/>
  <c r="Z7" i="36"/>
  <c r="Y7" i="36"/>
  <c r="X7" i="36"/>
  <c r="W7" i="36"/>
  <c r="V7" i="36"/>
  <c r="U7" i="36"/>
  <c r="T7" i="36"/>
  <c r="S7" i="36"/>
  <c r="R7" i="36"/>
  <c r="Q7" i="36"/>
  <c r="P7" i="36"/>
  <c r="O7" i="36"/>
  <c r="N7" i="36"/>
  <c r="M7" i="36"/>
  <c r="L7" i="36"/>
  <c r="K7" i="36"/>
  <c r="J7" i="36"/>
  <c r="I7" i="36"/>
  <c r="H7" i="36"/>
  <c r="G7" i="36"/>
  <c r="F7" i="36"/>
  <c r="E7" i="36"/>
  <c r="D7" i="36"/>
  <c r="C7" i="36"/>
  <c r="B7" i="36"/>
  <c r="AH120" i="36" l="1"/>
  <c r="AG116" i="36"/>
  <c r="AG117" i="36"/>
  <c r="AG118" i="36"/>
  <c r="AG119" i="36"/>
  <c r="AG120" i="36"/>
  <c r="AG121" i="36"/>
  <c r="AG122" i="36"/>
  <c r="AG123" i="36"/>
  <c r="AG124" i="36"/>
  <c r="AG125" i="36"/>
  <c r="AG126" i="36"/>
  <c r="AG127" i="36"/>
  <c r="AG128" i="36"/>
  <c r="AG129" i="36"/>
  <c r="AG115" i="36"/>
  <c r="O36" i="34" l="1"/>
  <c r="P36" i="34"/>
  <c r="N36" i="34"/>
  <c r="E69" i="37" l="1"/>
  <c r="J322" i="34" l="1"/>
  <c r="E322" i="34"/>
  <c r="I248" i="34" l="1"/>
  <c r="C40" i="37" l="1"/>
  <c r="C41" i="37"/>
  <c r="C42" i="37"/>
  <c r="D42" i="37" s="1"/>
  <c r="C43" i="37"/>
  <c r="C44" i="37"/>
  <c r="C45" i="37"/>
  <c r="D45" i="37" s="1"/>
  <c r="C46" i="37"/>
  <c r="C47" i="37"/>
  <c r="D47" i="37" s="1"/>
  <c r="C48" i="37"/>
  <c r="C49" i="37"/>
  <c r="C50" i="37"/>
  <c r="C51" i="37"/>
  <c r="C52" i="37"/>
  <c r="C53" i="37"/>
  <c r="D53" i="37" s="1"/>
  <c r="C54" i="37"/>
  <c r="C55" i="37"/>
  <c r="D55" i="37" s="1"/>
  <c r="C56" i="37"/>
  <c r="C57" i="37"/>
  <c r="C58" i="37"/>
  <c r="C59" i="37"/>
  <c r="C60" i="37"/>
  <c r="C61" i="37"/>
  <c r="D61" i="37" s="1"/>
  <c r="C62" i="37"/>
  <c r="C63" i="37"/>
  <c r="D63" i="37" s="1"/>
  <c r="C64" i="37"/>
  <c r="C65" i="37"/>
  <c r="C66" i="37"/>
  <c r="C67" i="37"/>
  <c r="C68" i="37"/>
  <c r="C69" i="37"/>
  <c r="D69" i="37" s="1"/>
  <c r="D39" i="37"/>
  <c r="D40" i="37"/>
  <c r="D41" i="37"/>
  <c r="D43" i="37"/>
  <c r="D44" i="37"/>
  <c r="D46" i="37"/>
  <c r="D48" i="37"/>
  <c r="D49" i="37"/>
  <c r="D50" i="37"/>
  <c r="D51" i="37"/>
  <c r="D52" i="37"/>
  <c r="D54" i="37"/>
  <c r="D56" i="37"/>
  <c r="D57" i="37"/>
  <c r="D58" i="37"/>
  <c r="D59" i="37"/>
  <c r="D60" i="37"/>
  <c r="D62" i="37"/>
  <c r="D64" i="37"/>
  <c r="D65" i="37"/>
  <c r="D66" i="37"/>
  <c r="D67" i="37"/>
  <c r="D68" i="37"/>
  <c r="C39" i="37"/>
  <c r="C70" i="37" l="1"/>
  <c r="C71" i="37"/>
  <c r="L20" i="37" l="1"/>
  <c r="J232" i="33" l="1"/>
  <c r="Q229" i="33"/>
  <c r="D232" i="33"/>
  <c r="AG56" i="2" l="1"/>
  <c r="AG55" i="2"/>
  <c r="AE55" i="2"/>
  <c r="AD55" i="2"/>
  <c r="AG54" i="2"/>
  <c r="AE54" i="2"/>
  <c r="AD54" i="2"/>
  <c r="AG51" i="2"/>
  <c r="AE51" i="2"/>
  <c r="AD51" i="2"/>
  <c r="AE50" i="2"/>
  <c r="AD50" i="2"/>
  <c r="AG50" i="2" s="1"/>
  <c r="AE49" i="2"/>
  <c r="AD49" i="2"/>
  <c r="AG49" i="2" s="1"/>
  <c r="AD48" i="2"/>
  <c r="AG48" i="2" s="1"/>
  <c r="AE47" i="2"/>
  <c r="AD47" i="2"/>
  <c r="AG47" i="2" s="1"/>
  <c r="AG46" i="2"/>
  <c r="AG45" i="2"/>
  <c r="AG44" i="2"/>
  <c r="AD44" i="2"/>
  <c r="AG43" i="2"/>
  <c r="AE43" i="2"/>
  <c r="AG42" i="2"/>
  <c r="AE42" i="2"/>
  <c r="AE41" i="2"/>
  <c r="AG41" i="2" s="1"/>
  <c r="AG40" i="2"/>
  <c r="AE40" i="2"/>
  <c r="AD40" i="2"/>
  <c r="AE39" i="2"/>
  <c r="AD39" i="2"/>
  <c r="AG39" i="2" s="1"/>
  <c r="AG38" i="2"/>
  <c r="AG37" i="2"/>
  <c r="AG36" i="2"/>
  <c r="AE35" i="2"/>
  <c r="AG35" i="2" s="1"/>
  <c r="AD35" i="2"/>
  <c r="AG34" i="2"/>
  <c r="AD34" i="2"/>
  <c r="AE33" i="2"/>
  <c r="AD33" i="2"/>
  <c r="AG33" i="2" s="1"/>
  <c r="AE32" i="2"/>
  <c r="AG32" i="2" s="1"/>
  <c r="AD32" i="2"/>
  <c r="AE31" i="2"/>
  <c r="AE30" i="2" s="1"/>
  <c r="AG30" i="2" s="1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E15" i="2"/>
  <c r="AD15" i="2"/>
  <c r="AG14" i="2"/>
  <c r="AD13" i="2"/>
  <c r="AG13" i="2" s="1"/>
  <c r="AD12" i="2"/>
  <c r="AG12" i="2" s="1"/>
  <c r="AG11" i="2"/>
  <c r="AD11" i="2"/>
  <c r="AE10" i="2"/>
  <c r="AD10" i="2"/>
  <c r="AG9" i="2"/>
  <c r="AE9" i="2"/>
  <c r="AD9" i="2"/>
  <c r="AG8" i="2"/>
  <c r="AE8" i="2"/>
  <c r="AD8" i="2"/>
  <c r="AG7" i="2"/>
  <c r="AE7" i="2"/>
  <c r="AD7" i="2"/>
  <c r="AE6" i="2"/>
  <c r="AD6" i="2"/>
  <c r="AG6" i="2" s="1"/>
  <c r="AE5" i="2"/>
  <c r="AD5" i="2"/>
  <c r="AG5" i="2" s="1"/>
  <c r="AE4" i="2"/>
  <c r="AG4" i="2" s="1"/>
  <c r="AD4" i="2"/>
  <c r="AG56" i="3"/>
  <c r="AG55" i="3"/>
  <c r="AE55" i="3"/>
  <c r="AD55" i="3"/>
  <c r="AG54" i="3"/>
  <c r="AE54" i="3"/>
  <c r="AD54" i="3"/>
  <c r="AE51" i="3"/>
  <c r="AD51" i="3"/>
  <c r="AG51" i="3" s="1"/>
  <c r="AE50" i="3"/>
  <c r="AD50" i="3"/>
  <c r="AG50" i="3" s="1"/>
  <c r="AE49" i="3"/>
  <c r="AG49" i="3" s="1"/>
  <c r="AD49" i="3"/>
  <c r="AG48" i="3"/>
  <c r="AD48" i="3"/>
  <c r="AE47" i="3"/>
  <c r="AD47" i="3"/>
  <c r="AG47" i="3" s="1"/>
  <c r="AG46" i="3"/>
  <c r="AG45" i="3"/>
  <c r="AD44" i="3"/>
  <c r="AG44" i="3" s="1"/>
  <c r="AG43" i="3"/>
  <c r="AE43" i="3"/>
  <c r="AE42" i="3"/>
  <c r="AG42" i="3" s="1"/>
  <c r="AE41" i="3"/>
  <c r="AG41" i="3" s="1"/>
  <c r="AE40" i="3"/>
  <c r="AD40" i="3"/>
  <c r="AG40" i="3" s="1"/>
  <c r="AE39" i="3"/>
  <c r="AD39" i="3"/>
  <c r="AG39" i="3" s="1"/>
  <c r="AG38" i="3"/>
  <c r="AG37" i="3"/>
  <c r="AG36" i="3"/>
  <c r="AG35" i="3"/>
  <c r="AE35" i="3"/>
  <c r="AD35" i="3"/>
  <c r="AD34" i="3"/>
  <c r="AG34" i="3" s="1"/>
  <c r="AE33" i="3"/>
  <c r="AG33" i="3" s="1"/>
  <c r="AD33" i="3"/>
  <c r="AG32" i="3"/>
  <c r="AE32" i="3"/>
  <c r="AD32" i="3"/>
  <c r="AE31" i="3"/>
  <c r="AG30" i="3"/>
  <c r="AE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E15" i="3"/>
  <c r="AD15" i="3"/>
  <c r="AG14" i="3"/>
  <c r="AG13" i="3"/>
  <c r="AD13" i="3"/>
  <c r="AD12" i="3"/>
  <c r="AG12" i="3" s="1"/>
  <c r="AG11" i="3"/>
  <c r="AD11" i="3"/>
  <c r="AG10" i="3"/>
  <c r="AE10" i="3"/>
  <c r="AD10" i="3"/>
  <c r="AG9" i="3"/>
  <c r="AE9" i="3"/>
  <c r="AD9" i="3"/>
  <c r="AG8" i="3"/>
  <c r="AE8" i="3"/>
  <c r="AD8" i="3"/>
  <c r="AE7" i="3"/>
  <c r="AD7" i="3"/>
  <c r="AG7" i="3" s="1"/>
  <c r="AE6" i="3"/>
  <c r="AD6" i="3"/>
  <c r="AG6" i="3" s="1"/>
  <c r="AE5" i="3"/>
  <c r="AG5" i="3" s="1"/>
  <c r="AD5" i="3"/>
  <c r="AG4" i="3"/>
  <c r="AE4" i="3"/>
  <c r="AD4" i="3"/>
  <c r="AG56" i="4"/>
  <c r="AG55" i="4"/>
  <c r="AE55" i="4"/>
  <c r="AD55" i="4"/>
  <c r="AE54" i="4"/>
  <c r="AD54" i="4"/>
  <c r="AG54" i="4" s="1"/>
  <c r="AE51" i="4"/>
  <c r="AD51" i="4"/>
  <c r="AG51" i="4" s="1"/>
  <c r="AE50" i="4"/>
  <c r="AG50" i="4" s="1"/>
  <c r="AD50" i="4"/>
  <c r="AG49" i="4"/>
  <c r="AE49" i="4"/>
  <c r="AD49" i="4"/>
  <c r="AD48" i="4"/>
  <c r="AG48" i="4" s="1"/>
  <c r="AE47" i="4"/>
  <c r="AG47" i="4" s="1"/>
  <c r="AD47" i="4"/>
  <c r="AG46" i="4"/>
  <c r="AG45" i="4"/>
  <c r="AD44" i="4"/>
  <c r="AG44" i="4" s="1"/>
  <c r="AG43" i="4"/>
  <c r="AE43" i="4"/>
  <c r="AG42" i="4"/>
  <c r="AE42" i="4"/>
  <c r="AG41" i="4"/>
  <c r="AE41" i="4"/>
  <c r="AE40" i="4"/>
  <c r="AD40" i="4"/>
  <c r="AG40" i="4" s="1"/>
  <c r="AE39" i="4"/>
  <c r="AG39" i="4" s="1"/>
  <c r="AD39" i="4"/>
  <c r="AG38" i="4"/>
  <c r="AG37" i="4"/>
  <c r="AG36" i="4"/>
  <c r="AE35" i="4"/>
  <c r="AD35" i="4"/>
  <c r="AG35" i="4" s="1"/>
  <c r="AG34" i="4"/>
  <c r="AD34" i="4"/>
  <c r="AG33" i="4"/>
  <c r="AE33" i="4"/>
  <c r="AD33" i="4"/>
  <c r="AE32" i="4"/>
  <c r="AD32" i="4"/>
  <c r="AE31" i="4"/>
  <c r="AE30" i="4"/>
  <c r="AG30" i="4" s="1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E15" i="4"/>
  <c r="AD15" i="4"/>
  <c r="AG15" i="4" s="1"/>
  <c r="AG14" i="4"/>
  <c r="AD13" i="4"/>
  <c r="AG13" i="4" s="1"/>
  <c r="AD12" i="4"/>
  <c r="AG12" i="4" s="1"/>
  <c r="AD11" i="4"/>
  <c r="AG11" i="4" s="1"/>
  <c r="AG10" i="4"/>
  <c r="AE10" i="4"/>
  <c r="AD10" i="4"/>
  <c r="AG9" i="4"/>
  <c r="AE9" i="4"/>
  <c r="AD9" i="4"/>
  <c r="AE8" i="4"/>
  <c r="AD8" i="4"/>
  <c r="AG8" i="4" s="1"/>
  <c r="AE7" i="4"/>
  <c r="AD7" i="4"/>
  <c r="AG7" i="4" s="1"/>
  <c r="AE6" i="4"/>
  <c r="AG6" i="4" s="1"/>
  <c r="AD6" i="4"/>
  <c r="AG5" i="4"/>
  <c r="AE5" i="4"/>
  <c r="AD5" i="4"/>
  <c r="AE4" i="4"/>
  <c r="AD4" i="4"/>
  <c r="AG56" i="5"/>
  <c r="AE55" i="5"/>
  <c r="AD55" i="5"/>
  <c r="AG55" i="5" s="1"/>
  <c r="AE54" i="5"/>
  <c r="AD54" i="5"/>
  <c r="AG54" i="5" s="1"/>
  <c r="AE51" i="5"/>
  <c r="AG51" i="5" s="1"/>
  <c r="AD51" i="5"/>
  <c r="AG50" i="5"/>
  <c r="AE50" i="5"/>
  <c r="AD50" i="5"/>
  <c r="AE49" i="5"/>
  <c r="AD49" i="5"/>
  <c r="AG49" i="5" s="1"/>
  <c r="AG48" i="5"/>
  <c r="AD48" i="5"/>
  <c r="AG47" i="5"/>
  <c r="AE47" i="5"/>
  <c r="AD47" i="5"/>
  <c r="AG46" i="5"/>
  <c r="AG45" i="5"/>
  <c r="AD44" i="5"/>
  <c r="AG44" i="5" s="1"/>
  <c r="AE43" i="5"/>
  <c r="AG43" i="5" s="1"/>
  <c r="AG42" i="5"/>
  <c r="AE42" i="5"/>
  <c r="AE41" i="5"/>
  <c r="AG41" i="5" s="1"/>
  <c r="AE40" i="5"/>
  <c r="AG40" i="5" s="1"/>
  <c r="AD40" i="5"/>
  <c r="AG39" i="5"/>
  <c r="AE39" i="5"/>
  <c r="AD39" i="5"/>
  <c r="AG38" i="5"/>
  <c r="AG37" i="5"/>
  <c r="AG36" i="5"/>
  <c r="AE35" i="5"/>
  <c r="AD35" i="5"/>
  <c r="AG35" i="5" s="1"/>
  <c r="AG34" i="5"/>
  <c r="AD34" i="5"/>
  <c r="AE33" i="5"/>
  <c r="AD33" i="5"/>
  <c r="AG33" i="5" s="1"/>
  <c r="AG32" i="5"/>
  <c r="AE32" i="5"/>
  <c r="AD32" i="5"/>
  <c r="AE31" i="5"/>
  <c r="AE30" i="5" s="1"/>
  <c r="AG30" i="5" s="1"/>
  <c r="AG29" i="5"/>
  <c r="AG28" i="5"/>
  <c r="AG27" i="5"/>
  <c r="AG26" i="5"/>
  <c r="AG25" i="5"/>
  <c r="AG24" i="5"/>
  <c r="AG23" i="5"/>
  <c r="AG22" i="5"/>
  <c r="AG21" i="5"/>
  <c r="AG20" i="5"/>
  <c r="AG19" i="5"/>
  <c r="AG18" i="5"/>
  <c r="AG17" i="5"/>
  <c r="AG16" i="5"/>
  <c r="AE15" i="5"/>
  <c r="AD15" i="5"/>
  <c r="AG15" i="5" s="1"/>
  <c r="AG14" i="5"/>
  <c r="AG13" i="5"/>
  <c r="AD13" i="5"/>
  <c r="AG12" i="5"/>
  <c r="AD12" i="5"/>
  <c r="AG11" i="5"/>
  <c r="AD11" i="5"/>
  <c r="AG10" i="5"/>
  <c r="AE10" i="5"/>
  <c r="AD10" i="5"/>
  <c r="AE9" i="5"/>
  <c r="AD9" i="5"/>
  <c r="AG9" i="5" s="1"/>
  <c r="AE8" i="5"/>
  <c r="AD8" i="5"/>
  <c r="AG8" i="5" s="1"/>
  <c r="AE7" i="5"/>
  <c r="AG7" i="5" s="1"/>
  <c r="AD7" i="5"/>
  <c r="AG6" i="5"/>
  <c r="AE6" i="5"/>
  <c r="AD6" i="5"/>
  <c r="AE5" i="5"/>
  <c r="AD5" i="5"/>
  <c r="AG4" i="5"/>
  <c r="AE4" i="5"/>
  <c r="AD4" i="5"/>
  <c r="AG56" i="6"/>
  <c r="AE55" i="6"/>
  <c r="AD55" i="6"/>
  <c r="AG55" i="6" s="1"/>
  <c r="AE54" i="6"/>
  <c r="AG54" i="6" s="1"/>
  <c r="AD54" i="6"/>
  <c r="AG51" i="6"/>
  <c r="AE51" i="6"/>
  <c r="AD51" i="6"/>
  <c r="AE50" i="6"/>
  <c r="AD50" i="6"/>
  <c r="AG50" i="6" s="1"/>
  <c r="AG49" i="6"/>
  <c r="AE49" i="6"/>
  <c r="AD49" i="6"/>
  <c r="AG48" i="6"/>
  <c r="AD48" i="6"/>
  <c r="AE47" i="6"/>
  <c r="AD47" i="6"/>
  <c r="AG46" i="6"/>
  <c r="AG45" i="6"/>
  <c r="AG44" i="6"/>
  <c r="AD44" i="6"/>
  <c r="AE43" i="6"/>
  <c r="AG43" i="6" s="1"/>
  <c r="AG42" i="6"/>
  <c r="AE42" i="6"/>
  <c r="AG41" i="6"/>
  <c r="AE41" i="6"/>
  <c r="AG40" i="6"/>
  <c r="AE40" i="6"/>
  <c r="AD40" i="6"/>
  <c r="AE39" i="6"/>
  <c r="AD39" i="6"/>
  <c r="AG38" i="6"/>
  <c r="AG37" i="6"/>
  <c r="AG36" i="6"/>
  <c r="AG35" i="6"/>
  <c r="AE35" i="6"/>
  <c r="AD35" i="6"/>
  <c r="AG34" i="6"/>
  <c r="AD34" i="6"/>
  <c r="AG33" i="6"/>
  <c r="AE33" i="6"/>
  <c r="AD33" i="6"/>
  <c r="AG32" i="6"/>
  <c r="AE32" i="6"/>
  <c r="AD32" i="6"/>
  <c r="AE31" i="6"/>
  <c r="AE30" i="6" s="1"/>
  <c r="AG30" i="6" s="1"/>
  <c r="AG29" i="6"/>
  <c r="AG28" i="6"/>
  <c r="AG27" i="6"/>
  <c r="AG26" i="6"/>
  <c r="AG25" i="6"/>
  <c r="AG24" i="6"/>
  <c r="AG23" i="6"/>
  <c r="AG22" i="6"/>
  <c r="AG21" i="6"/>
  <c r="AG20" i="6"/>
  <c r="AG19" i="6"/>
  <c r="AG18" i="6"/>
  <c r="AG17" i="6"/>
  <c r="AG16" i="6"/>
  <c r="AE15" i="6"/>
  <c r="AG15" i="6" s="1"/>
  <c r="AD15" i="6"/>
  <c r="AG14" i="6"/>
  <c r="AG13" i="6"/>
  <c r="AD13" i="6"/>
  <c r="AD12" i="6"/>
  <c r="AG12" i="6" s="1"/>
  <c r="AD11" i="6"/>
  <c r="AG11" i="6" s="1"/>
  <c r="AE10" i="6"/>
  <c r="AD10" i="6"/>
  <c r="AG10" i="6" s="1"/>
  <c r="AE9" i="6"/>
  <c r="AD9" i="6"/>
  <c r="AG9" i="6" s="1"/>
  <c r="AE8" i="6"/>
  <c r="AG8" i="6" s="1"/>
  <c r="AD8" i="6"/>
  <c r="AG7" i="6"/>
  <c r="AE7" i="6"/>
  <c r="AD7" i="6"/>
  <c r="AE6" i="6"/>
  <c r="AD6" i="6"/>
  <c r="AG5" i="6"/>
  <c r="AE5" i="6"/>
  <c r="AD5" i="6"/>
  <c r="AG4" i="6"/>
  <c r="AE4" i="6"/>
  <c r="AD4" i="6"/>
  <c r="AG56" i="7"/>
  <c r="AE55" i="7"/>
  <c r="AG55" i="7" s="1"/>
  <c r="AD55" i="7"/>
  <c r="AG54" i="7"/>
  <c r="AE54" i="7"/>
  <c r="AD54" i="7"/>
  <c r="AE51" i="7"/>
  <c r="AD51" i="7"/>
  <c r="AG51" i="7" s="1"/>
  <c r="AG50" i="7"/>
  <c r="AE50" i="7"/>
  <c r="AD50" i="7"/>
  <c r="AG49" i="7"/>
  <c r="AE49" i="7"/>
  <c r="AD49" i="7"/>
  <c r="AG48" i="7"/>
  <c r="AD48" i="7"/>
  <c r="AG47" i="7"/>
  <c r="AE47" i="7"/>
  <c r="AD47" i="7"/>
  <c r="AG46" i="7"/>
  <c r="AG45" i="7"/>
  <c r="AD44" i="7"/>
  <c r="AG44" i="7" s="1"/>
  <c r="AE43" i="7"/>
  <c r="AG43" i="7" s="1"/>
  <c r="AE42" i="7"/>
  <c r="AG42" i="7" s="1"/>
  <c r="AG41" i="7"/>
  <c r="AE41" i="7"/>
  <c r="AE40" i="7"/>
  <c r="AD40" i="7"/>
  <c r="AG40" i="7" s="1"/>
  <c r="AG39" i="7"/>
  <c r="AE39" i="7"/>
  <c r="AD39" i="7"/>
  <c r="AG38" i="7"/>
  <c r="AG37" i="7"/>
  <c r="AG36" i="7"/>
  <c r="AG35" i="7"/>
  <c r="AE35" i="7"/>
  <c r="AD35" i="7"/>
  <c r="AD34" i="7"/>
  <c r="AG34" i="7" s="1"/>
  <c r="AG33" i="7"/>
  <c r="AE33" i="7"/>
  <c r="AD33" i="7"/>
  <c r="AG32" i="7"/>
  <c r="AE32" i="7"/>
  <c r="AD32" i="7"/>
  <c r="AE31" i="7"/>
  <c r="AG30" i="7"/>
  <c r="AE30" i="7"/>
  <c r="AG29" i="7"/>
  <c r="AG28" i="7"/>
  <c r="AG27" i="7"/>
  <c r="AG26" i="7"/>
  <c r="AG25" i="7"/>
  <c r="AG24" i="7"/>
  <c r="AG23" i="7"/>
  <c r="AG22" i="7"/>
  <c r="AG21" i="7"/>
  <c r="AG20" i="7"/>
  <c r="AG19" i="7"/>
  <c r="AG18" i="7"/>
  <c r="AG17" i="7"/>
  <c r="AG16" i="7"/>
  <c r="AG15" i="7"/>
  <c r="AE15" i="7"/>
  <c r="AD15" i="7"/>
  <c r="AG14" i="7"/>
  <c r="AG13" i="7"/>
  <c r="AD13" i="7"/>
  <c r="AG12" i="7"/>
  <c r="AD12" i="7"/>
  <c r="AG11" i="7"/>
  <c r="AD11" i="7"/>
  <c r="AE10" i="7"/>
  <c r="AD10" i="7"/>
  <c r="AG10" i="7" s="1"/>
  <c r="AE9" i="7"/>
  <c r="AG9" i="7" s="1"/>
  <c r="AD9" i="7"/>
  <c r="AG8" i="7"/>
  <c r="AE8" i="7"/>
  <c r="AD8" i="7"/>
  <c r="AE7" i="7"/>
  <c r="AD7" i="7"/>
  <c r="AG7" i="7" s="1"/>
  <c r="AG6" i="7"/>
  <c r="AE6" i="7"/>
  <c r="AD6" i="7"/>
  <c r="AG5" i="7"/>
  <c r="AE5" i="7"/>
  <c r="AD5" i="7"/>
  <c r="AG4" i="7"/>
  <c r="AE4" i="7"/>
  <c r="AD4" i="7"/>
  <c r="AG56" i="8"/>
  <c r="AG55" i="8"/>
  <c r="AE55" i="8"/>
  <c r="AD55" i="8"/>
  <c r="AE54" i="8"/>
  <c r="AD54" i="8"/>
  <c r="AG51" i="8"/>
  <c r="AE51" i="8"/>
  <c r="AD51" i="8"/>
  <c r="AG50" i="8"/>
  <c r="AE50" i="8"/>
  <c r="AD50" i="8"/>
  <c r="AG49" i="8"/>
  <c r="AE49" i="8"/>
  <c r="AD49" i="8"/>
  <c r="AD48" i="8"/>
  <c r="AG48" i="8" s="1"/>
  <c r="AG47" i="8"/>
  <c r="AE47" i="8"/>
  <c r="AD47" i="8"/>
  <c r="AG46" i="8"/>
  <c r="AG45" i="8"/>
  <c r="AG44" i="8"/>
  <c r="AD44" i="8"/>
  <c r="AG43" i="8"/>
  <c r="AE43" i="8"/>
  <c r="AG42" i="8"/>
  <c r="AE42" i="8"/>
  <c r="AG41" i="8"/>
  <c r="AE41" i="8"/>
  <c r="AG40" i="8"/>
  <c r="AE40" i="8"/>
  <c r="AD40" i="8"/>
  <c r="AG39" i="8"/>
  <c r="AE39" i="8"/>
  <c r="AD39" i="8"/>
  <c r="AG38" i="8"/>
  <c r="AG37" i="8"/>
  <c r="AG36" i="8"/>
  <c r="AE35" i="8"/>
  <c r="AD35" i="8"/>
  <c r="AG35" i="8" s="1"/>
  <c r="AG34" i="8"/>
  <c r="AD34" i="8"/>
  <c r="AG33" i="8"/>
  <c r="AE33" i="8"/>
  <c r="AD33" i="8"/>
  <c r="AE32" i="8"/>
  <c r="AD32" i="8"/>
  <c r="AG32" i="8" s="1"/>
  <c r="AE31" i="8"/>
  <c r="AE30" i="8"/>
  <c r="AG30" i="8" s="1"/>
  <c r="AG29" i="8"/>
  <c r="AG28" i="8"/>
  <c r="AG27" i="8"/>
  <c r="AG26" i="8"/>
  <c r="AG25" i="8"/>
  <c r="AG24" i="8"/>
  <c r="AG23" i="8"/>
  <c r="AG22" i="8"/>
  <c r="AG21" i="8"/>
  <c r="AG20" i="8"/>
  <c r="AG19" i="8"/>
  <c r="AG18" i="8"/>
  <c r="AG17" i="8"/>
  <c r="AG16" i="8"/>
  <c r="AE15" i="8"/>
  <c r="AD15" i="8"/>
  <c r="AG14" i="8"/>
  <c r="AD13" i="8"/>
  <c r="AG13" i="8" s="1"/>
  <c r="AG12" i="8"/>
  <c r="AD12" i="8"/>
  <c r="AD11" i="8"/>
  <c r="AG11" i="8" s="1"/>
  <c r="AE10" i="8"/>
  <c r="AG10" i="8" s="1"/>
  <c r="AD10" i="8"/>
  <c r="AG9" i="8"/>
  <c r="AE9" i="8"/>
  <c r="AD9" i="8"/>
  <c r="AE8" i="8"/>
  <c r="AD8" i="8"/>
  <c r="AG8" i="8" s="1"/>
  <c r="AG7" i="8"/>
  <c r="AE7" i="8"/>
  <c r="AD7" i="8"/>
  <c r="AG6" i="8"/>
  <c r="AE6" i="8"/>
  <c r="AD6" i="8"/>
  <c r="AG5" i="8"/>
  <c r="AE5" i="8"/>
  <c r="AD5" i="8"/>
  <c r="AE4" i="8"/>
  <c r="AD4" i="8"/>
  <c r="AG4" i="8" s="1"/>
  <c r="AG56" i="9"/>
  <c r="AE55" i="9"/>
  <c r="AD55" i="9"/>
  <c r="AG55" i="9" s="1"/>
  <c r="AG54" i="9"/>
  <c r="AE54" i="9"/>
  <c r="AD54" i="9"/>
  <c r="AG51" i="9"/>
  <c r="AE51" i="9"/>
  <c r="AD51" i="9"/>
  <c r="AG50" i="9"/>
  <c r="AE50" i="9"/>
  <c r="AD50" i="9"/>
  <c r="AE49" i="9"/>
  <c r="AD49" i="9"/>
  <c r="AG49" i="9" s="1"/>
  <c r="AD48" i="9"/>
  <c r="AG48" i="9" s="1"/>
  <c r="AG47" i="9"/>
  <c r="AE47" i="9"/>
  <c r="AD47" i="9"/>
  <c r="AG46" i="9"/>
  <c r="AG45" i="9"/>
  <c r="AG44" i="9"/>
  <c r="AD44" i="9"/>
  <c r="AE43" i="9"/>
  <c r="AG43" i="9" s="1"/>
  <c r="AE42" i="9"/>
  <c r="AG42" i="9" s="1"/>
  <c r="AE41" i="9"/>
  <c r="AG41" i="9" s="1"/>
  <c r="AG40" i="9"/>
  <c r="AE40" i="9"/>
  <c r="AD40" i="9"/>
  <c r="AG39" i="9"/>
  <c r="AE39" i="9"/>
  <c r="AD39" i="9"/>
  <c r="AG38" i="9"/>
  <c r="AG37" i="9"/>
  <c r="AG36" i="9"/>
  <c r="AE35" i="9"/>
  <c r="AD35" i="9"/>
  <c r="AG35" i="9" s="1"/>
  <c r="AD34" i="9"/>
  <c r="AG34" i="9" s="1"/>
  <c r="AE33" i="9"/>
  <c r="AD33" i="9"/>
  <c r="AG33" i="9" s="1"/>
  <c r="AE32" i="9"/>
  <c r="AD32" i="9"/>
  <c r="AG32" i="9" s="1"/>
  <c r="AE31" i="9"/>
  <c r="AE30" i="9" s="1"/>
  <c r="AG30" i="9" s="1"/>
  <c r="AG29" i="9"/>
  <c r="AG28" i="9"/>
  <c r="AG27" i="9"/>
  <c r="AG26" i="9"/>
  <c r="AG25" i="9"/>
  <c r="AG24" i="9"/>
  <c r="AG23" i="9"/>
  <c r="AG22" i="9"/>
  <c r="AG21" i="9"/>
  <c r="AG20" i="9"/>
  <c r="AG19" i="9"/>
  <c r="AG18" i="9"/>
  <c r="AG17" i="9"/>
  <c r="AG16" i="9"/>
  <c r="AG15" i="9"/>
  <c r="AE15" i="9"/>
  <c r="AD15" i="9"/>
  <c r="AG14" i="9"/>
  <c r="AG13" i="9"/>
  <c r="AD13" i="9"/>
  <c r="AG12" i="9"/>
  <c r="AD12" i="9"/>
  <c r="AG11" i="9"/>
  <c r="AD11" i="9"/>
  <c r="AG10" i="9"/>
  <c r="AE10" i="9"/>
  <c r="AD10" i="9"/>
  <c r="AE9" i="9"/>
  <c r="AD9" i="9"/>
  <c r="AG9" i="9" s="1"/>
  <c r="AG8" i="9"/>
  <c r="AE8" i="9"/>
  <c r="AD8" i="9"/>
  <c r="AG7" i="9"/>
  <c r="AE7" i="9"/>
  <c r="AD7" i="9"/>
  <c r="AG6" i="9"/>
  <c r="AE6" i="9"/>
  <c r="AD6" i="9"/>
  <c r="AE5" i="9"/>
  <c r="AD5" i="9"/>
  <c r="AG5" i="9" s="1"/>
  <c r="AE4" i="9"/>
  <c r="AD4" i="9"/>
  <c r="AG4" i="9" s="1"/>
  <c r="AG56" i="10"/>
  <c r="AG55" i="10"/>
  <c r="AE55" i="10"/>
  <c r="AD55" i="10"/>
  <c r="AG54" i="10"/>
  <c r="AE54" i="10"/>
  <c r="AD54" i="10"/>
  <c r="AG51" i="10"/>
  <c r="AE51" i="10"/>
  <c r="AD51" i="10"/>
  <c r="AE50" i="10"/>
  <c r="AD50" i="10"/>
  <c r="AG50" i="10" s="1"/>
  <c r="AE49" i="10"/>
  <c r="AD49" i="10"/>
  <c r="AG49" i="10" s="1"/>
  <c r="AD48" i="10"/>
  <c r="AG48" i="10" s="1"/>
  <c r="AE47" i="10"/>
  <c r="AD47" i="10"/>
  <c r="AG47" i="10" s="1"/>
  <c r="AG46" i="10"/>
  <c r="AG45" i="10"/>
  <c r="AG44" i="10"/>
  <c r="AD44" i="10"/>
  <c r="AG43" i="10"/>
  <c r="AE43" i="10"/>
  <c r="AG42" i="10"/>
  <c r="AE42" i="10"/>
  <c r="AG41" i="10"/>
  <c r="AE41" i="10"/>
  <c r="AG40" i="10"/>
  <c r="AE40" i="10"/>
  <c r="AD40" i="10"/>
  <c r="AE39" i="10"/>
  <c r="AD39" i="10"/>
  <c r="AG39" i="10" s="1"/>
  <c r="AG38" i="10"/>
  <c r="AG37" i="10"/>
  <c r="AG36" i="10"/>
  <c r="AE35" i="10"/>
  <c r="AG35" i="10" s="1"/>
  <c r="AD35" i="10"/>
  <c r="AG34" i="10"/>
  <c r="AD34" i="10"/>
  <c r="AE33" i="10"/>
  <c r="AD33" i="10"/>
  <c r="AG33" i="10" s="1"/>
  <c r="AE32" i="10"/>
  <c r="AG32" i="10" s="1"/>
  <c r="AD32" i="10"/>
  <c r="AE31" i="10"/>
  <c r="AE30" i="10" s="1"/>
  <c r="AG30" i="10" s="1"/>
  <c r="AG29" i="10"/>
  <c r="AG28" i="10"/>
  <c r="AG27" i="10"/>
  <c r="AG26" i="10"/>
  <c r="AG25" i="10"/>
  <c r="AG24" i="10"/>
  <c r="AG23" i="10"/>
  <c r="AG22" i="10"/>
  <c r="AG21" i="10"/>
  <c r="AG20" i="10"/>
  <c r="AG19" i="10"/>
  <c r="AG18" i="10"/>
  <c r="AG17" i="10"/>
  <c r="AG16" i="10"/>
  <c r="AG15" i="10"/>
  <c r="AE15" i="10"/>
  <c r="AD15" i="10"/>
  <c r="AG14" i="10"/>
  <c r="AD13" i="10"/>
  <c r="AG13" i="10" s="1"/>
  <c r="AD12" i="10"/>
  <c r="AG12" i="10" s="1"/>
  <c r="AG11" i="10"/>
  <c r="AD11" i="10"/>
  <c r="AE10" i="10"/>
  <c r="AD10" i="10"/>
  <c r="AG9" i="10"/>
  <c r="AE9" i="10"/>
  <c r="AD9" i="10"/>
  <c r="AG8" i="10"/>
  <c r="AE8" i="10"/>
  <c r="AD8" i="10"/>
  <c r="AG7" i="10"/>
  <c r="AE7" i="10"/>
  <c r="AD7" i="10"/>
  <c r="AE6" i="10"/>
  <c r="AD6" i="10"/>
  <c r="AG6" i="10" s="1"/>
  <c r="AE5" i="10"/>
  <c r="AD5" i="10"/>
  <c r="AG5" i="10" s="1"/>
  <c r="AE4" i="10"/>
  <c r="AG4" i="10" s="1"/>
  <c r="AD4" i="10"/>
  <c r="AG56" i="11"/>
  <c r="AG55" i="11"/>
  <c r="AE55" i="11"/>
  <c r="AD55" i="11"/>
  <c r="AG54" i="11"/>
  <c r="AE54" i="11"/>
  <c r="AD54" i="11"/>
  <c r="AE51" i="11"/>
  <c r="AD51" i="11"/>
  <c r="AG51" i="11" s="1"/>
  <c r="AE50" i="11"/>
  <c r="AD50" i="11"/>
  <c r="AG50" i="11" s="1"/>
  <c r="AE49" i="11"/>
  <c r="AG49" i="11" s="1"/>
  <c r="AD49" i="11"/>
  <c r="AG48" i="11"/>
  <c r="AD48" i="11"/>
  <c r="AE47" i="11"/>
  <c r="AD47" i="11"/>
  <c r="AG47" i="11" s="1"/>
  <c r="AG46" i="11"/>
  <c r="AG45" i="11"/>
  <c r="AD44" i="11"/>
  <c r="AG44" i="11" s="1"/>
  <c r="AG43" i="11"/>
  <c r="AE43" i="11"/>
  <c r="AE42" i="11"/>
  <c r="AG42" i="11" s="1"/>
  <c r="AE41" i="11"/>
  <c r="AG41" i="11" s="1"/>
  <c r="AE40" i="11"/>
  <c r="AD40" i="11"/>
  <c r="AG40" i="11" s="1"/>
  <c r="AE39" i="11"/>
  <c r="AD39" i="11"/>
  <c r="AG39" i="11" s="1"/>
  <c r="AG38" i="11"/>
  <c r="AG37" i="11"/>
  <c r="AG36" i="11"/>
  <c r="AG35" i="11"/>
  <c r="AE35" i="11"/>
  <c r="AD35" i="11"/>
  <c r="AD34" i="11"/>
  <c r="AG34" i="11" s="1"/>
  <c r="AE33" i="11"/>
  <c r="AG33" i="11" s="1"/>
  <c r="AD33" i="11"/>
  <c r="AG32" i="11"/>
  <c r="AE32" i="11"/>
  <c r="AD32" i="11"/>
  <c r="AE31" i="11"/>
  <c r="AG30" i="11"/>
  <c r="AE30" i="11"/>
  <c r="AG29" i="11"/>
  <c r="AG28" i="11"/>
  <c r="AG27" i="11"/>
  <c r="AG26" i="11"/>
  <c r="AG25" i="11"/>
  <c r="AG24" i="11"/>
  <c r="AG23" i="11"/>
  <c r="AG22" i="11"/>
  <c r="AG21" i="11"/>
  <c r="AG20" i="11"/>
  <c r="AG19" i="11"/>
  <c r="AG18" i="11"/>
  <c r="AG17" i="11"/>
  <c r="AG16" i="11"/>
  <c r="AG15" i="11"/>
  <c r="AE15" i="11"/>
  <c r="AD15" i="11"/>
  <c r="AG14" i="11"/>
  <c r="AG13" i="11"/>
  <c r="AD13" i="11"/>
  <c r="AD12" i="11"/>
  <c r="AG12" i="11" s="1"/>
  <c r="AG11" i="11"/>
  <c r="AD11" i="11"/>
  <c r="AG10" i="11"/>
  <c r="AE10" i="11"/>
  <c r="AD10" i="11"/>
  <c r="AG9" i="11"/>
  <c r="AE9" i="11"/>
  <c r="AD9" i="11"/>
  <c r="AG8" i="11"/>
  <c r="AE8" i="11"/>
  <c r="AD8" i="11"/>
  <c r="AE7" i="11"/>
  <c r="AD7" i="11"/>
  <c r="AG7" i="11" s="1"/>
  <c r="AE6" i="11"/>
  <c r="AD6" i="11"/>
  <c r="AG6" i="11" s="1"/>
  <c r="AE5" i="11"/>
  <c r="AG5" i="11" s="1"/>
  <c r="AD5" i="11"/>
  <c r="AG4" i="11"/>
  <c r="AE4" i="11"/>
  <c r="AD4" i="11"/>
  <c r="AG56" i="12"/>
  <c r="AG55" i="12"/>
  <c r="AE55" i="12"/>
  <c r="AD55" i="12"/>
  <c r="AE54" i="12"/>
  <c r="AD54" i="12"/>
  <c r="AG54" i="12" s="1"/>
  <c r="AE51" i="12"/>
  <c r="AD51" i="12"/>
  <c r="AG51" i="12" s="1"/>
  <c r="AE50" i="12"/>
  <c r="AG50" i="12" s="1"/>
  <c r="AD50" i="12"/>
  <c r="AG49" i="12"/>
  <c r="AE49" i="12"/>
  <c r="AD49" i="12"/>
  <c r="AD48" i="12"/>
  <c r="AG48" i="12" s="1"/>
  <c r="AE47" i="12"/>
  <c r="AG47" i="12" s="1"/>
  <c r="AD47" i="12"/>
  <c r="AG46" i="12"/>
  <c r="AG45" i="12"/>
  <c r="AD44" i="12"/>
  <c r="AG44" i="12" s="1"/>
  <c r="AG43" i="12"/>
  <c r="AE43" i="12"/>
  <c r="AG42" i="12"/>
  <c r="AE42" i="12"/>
  <c r="AG41" i="12"/>
  <c r="AE41" i="12"/>
  <c r="AE40" i="12"/>
  <c r="AD40" i="12"/>
  <c r="AG40" i="12" s="1"/>
  <c r="AE39" i="12"/>
  <c r="AG39" i="12" s="1"/>
  <c r="AD39" i="12"/>
  <c r="AG38" i="12"/>
  <c r="AG37" i="12"/>
  <c r="AG36" i="12"/>
  <c r="AE35" i="12"/>
  <c r="AD35" i="12"/>
  <c r="AG35" i="12" s="1"/>
  <c r="AG34" i="12"/>
  <c r="AD34" i="12"/>
  <c r="AG33" i="12"/>
  <c r="AE33" i="12"/>
  <c r="AD33" i="12"/>
  <c r="AE32" i="12"/>
  <c r="AD32" i="12"/>
  <c r="AE31" i="12"/>
  <c r="AE30" i="12"/>
  <c r="AG30" i="12" s="1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E15" i="12"/>
  <c r="AD15" i="12"/>
  <c r="AG15" i="12" s="1"/>
  <c r="AG14" i="12"/>
  <c r="AD13" i="12"/>
  <c r="AG13" i="12" s="1"/>
  <c r="AD12" i="12"/>
  <c r="AG12" i="12" s="1"/>
  <c r="AD11" i="12"/>
  <c r="AG11" i="12" s="1"/>
  <c r="AG10" i="12"/>
  <c r="AE10" i="12"/>
  <c r="AD10" i="12"/>
  <c r="AG9" i="12"/>
  <c r="AE9" i="12"/>
  <c r="AD9" i="12"/>
  <c r="AE8" i="12"/>
  <c r="AD8" i="12"/>
  <c r="AG8" i="12" s="1"/>
  <c r="AE7" i="12"/>
  <c r="AD7" i="12"/>
  <c r="AG7" i="12" s="1"/>
  <c r="AE6" i="12"/>
  <c r="AG6" i="12" s="1"/>
  <c r="AD6" i="12"/>
  <c r="AG5" i="12"/>
  <c r="AE5" i="12"/>
  <c r="AD5" i="12"/>
  <c r="AE4" i="12"/>
  <c r="AD4" i="12"/>
  <c r="AG4" i="12" s="1"/>
  <c r="AG56" i="13"/>
  <c r="AE55" i="13"/>
  <c r="AD55" i="13"/>
  <c r="AG55" i="13" s="1"/>
  <c r="AE54" i="13"/>
  <c r="AD54" i="13"/>
  <c r="AG54" i="13" s="1"/>
  <c r="AE51" i="13"/>
  <c r="AG51" i="13" s="1"/>
  <c r="AD51" i="13"/>
  <c r="AG50" i="13"/>
  <c r="AE50" i="13"/>
  <c r="AD50" i="13"/>
  <c r="AE49" i="13"/>
  <c r="AD49" i="13"/>
  <c r="AG49" i="13" s="1"/>
  <c r="AG48" i="13"/>
  <c r="AD48" i="13"/>
  <c r="AG47" i="13"/>
  <c r="AE47" i="13"/>
  <c r="AD47" i="13"/>
  <c r="AG46" i="13"/>
  <c r="AG45" i="13"/>
  <c r="AD44" i="13"/>
  <c r="AG44" i="13" s="1"/>
  <c r="AE43" i="13"/>
  <c r="AG43" i="13" s="1"/>
  <c r="AG42" i="13"/>
  <c r="AE42" i="13"/>
  <c r="AE41" i="13"/>
  <c r="AG41" i="13" s="1"/>
  <c r="AE40" i="13"/>
  <c r="AG40" i="13" s="1"/>
  <c r="AD40" i="13"/>
  <c r="AG39" i="13"/>
  <c r="AE39" i="13"/>
  <c r="AD39" i="13"/>
  <c r="AG38" i="13"/>
  <c r="AG37" i="13"/>
  <c r="AG36" i="13"/>
  <c r="AG35" i="13"/>
  <c r="AE35" i="13"/>
  <c r="AD35" i="13"/>
  <c r="AG34" i="13"/>
  <c r="AD34" i="13"/>
  <c r="AE33" i="13"/>
  <c r="AD33" i="13"/>
  <c r="AG33" i="13" s="1"/>
  <c r="AG32" i="13"/>
  <c r="AE32" i="13"/>
  <c r="AD32" i="13"/>
  <c r="AE31" i="13"/>
  <c r="AE30" i="13" s="1"/>
  <c r="AG30" i="13" s="1"/>
  <c r="AG29" i="13"/>
  <c r="AG28" i="13"/>
  <c r="AG27" i="13"/>
  <c r="AG26" i="13"/>
  <c r="AG25" i="13"/>
  <c r="AG24" i="13"/>
  <c r="AG23" i="13"/>
  <c r="AG22" i="13"/>
  <c r="AG21" i="13"/>
  <c r="AG20" i="13"/>
  <c r="AG19" i="13"/>
  <c r="AG18" i="13"/>
  <c r="AG17" i="13"/>
  <c r="AG16" i="13"/>
  <c r="AE15" i="13"/>
  <c r="AD15" i="13"/>
  <c r="AG15" i="13" s="1"/>
  <c r="AG14" i="13"/>
  <c r="AG13" i="13"/>
  <c r="AD13" i="13"/>
  <c r="AG12" i="13"/>
  <c r="AD12" i="13"/>
  <c r="AD11" i="13"/>
  <c r="AG11" i="13" s="1"/>
  <c r="AG10" i="13"/>
  <c r="AE10" i="13"/>
  <c r="AD10" i="13"/>
  <c r="AE9" i="13"/>
  <c r="AD9" i="13"/>
  <c r="AG9" i="13" s="1"/>
  <c r="AE8" i="13"/>
  <c r="AD8" i="13"/>
  <c r="AG8" i="13" s="1"/>
  <c r="AE7" i="13"/>
  <c r="AG7" i="13" s="1"/>
  <c r="AD7" i="13"/>
  <c r="AG6" i="13"/>
  <c r="AE6" i="13"/>
  <c r="AD6" i="13"/>
  <c r="AE5" i="13"/>
  <c r="AD5" i="13"/>
  <c r="AG4" i="13"/>
  <c r="AE4" i="13"/>
  <c r="AD4" i="13"/>
  <c r="AG56" i="14"/>
  <c r="AE55" i="14"/>
  <c r="AD55" i="14"/>
  <c r="AG55" i="14" s="1"/>
  <c r="AE54" i="14"/>
  <c r="AG54" i="14" s="1"/>
  <c r="AD54" i="14"/>
  <c r="AG51" i="14"/>
  <c r="AE51" i="14"/>
  <c r="AD51" i="14"/>
  <c r="AE50" i="14"/>
  <c r="AD50" i="14"/>
  <c r="AG50" i="14" s="1"/>
  <c r="AG49" i="14"/>
  <c r="AE49" i="14"/>
  <c r="AD49" i="14"/>
  <c r="AG48" i="14"/>
  <c r="AD48" i="14"/>
  <c r="AE47" i="14"/>
  <c r="AD47" i="14"/>
  <c r="AG46" i="14"/>
  <c r="AG45" i="14"/>
  <c r="AG44" i="14"/>
  <c r="AD44" i="14"/>
  <c r="AE43" i="14"/>
  <c r="AG43" i="14" s="1"/>
  <c r="AG42" i="14"/>
  <c r="AE42" i="14"/>
  <c r="AG41" i="14"/>
  <c r="AE41" i="14"/>
  <c r="AG40" i="14"/>
  <c r="AE40" i="14"/>
  <c r="AD40" i="14"/>
  <c r="AE39" i="14"/>
  <c r="AD39" i="14"/>
  <c r="AG38" i="14"/>
  <c r="AG37" i="14"/>
  <c r="AG36" i="14"/>
  <c r="AG35" i="14"/>
  <c r="AE35" i="14"/>
  <c r="AD35" i="14"/>
  <c r="AG34" i="14"/>
  <c r="AD34" i="14"/>
  <c r="AG33" i="14"/>
  <c r="AE33" i="14"/>
  <c r="AD33" i="14"/>
  <c r="AG32" i="14"/>
  <c r="AE32" i="14"/>
  <c r="AD32" i="14"/>
  <c r="AE31" i="14"/>
  <c r="AE30" i="14" s="1"/>
  <c r="AG30" i="14" s="1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AE15" i="14"/>
  <c r="AG15" i="14" s="1"/>
  <c r="AD15" i="14"/>
  <c r="AG14" i="14"/>
  <c r="AG13" i="14"/>
  <c r="AD13" i="14"/>
  <c r="AD12" i="14"/>
  <c r="AG12" i="14" s="1"/>
  <c r="AD11" i="14"/>
  <c r="AG11" i="14" s="1"/>
  <c r="AE10" i="14"/>
  <c r="AD10" i="14"/>
  <c r="AG10" i="14" s="1"/>
  <c r="AE9" i="14"/>
  <c r="AD9" i="14"/>
  <c r="AG9" i="14" s="1"/>
  <c r="AE8" i="14"/>
  <c r="AG8" i="14" s="1"/>
  <c r="AD8" i="14"/>
  <c r="AG7" i="14"/>
  <c r="AE7" i="14"/>
  <c r="AD7" i="14"/>
  <c r="AE6" i="14"/>
  <c r="AD6" i="14"/>
  <c r="AG6" i="14" s="1"/>
  <c r="AG5" i="14"/>
  <c r="AE5" i="14"/>
  <c r="AD5" i="14"/>
  <c r="AG4" i="14"/>
  <c r="AE4" i="14"/>
  <c r="AD4" i="14"/>
  <c r="AG56" i="15"/>
  <c r="AE55" i="15"/>
  <c r="AG55" i="15" s="1"/>
  <c r="AD55" i="15"/>
  <c r="AG54" i="15"/>
  <c r="AE54" i="15"/>
  <c r="AD54" i="15"/>
  <c r="AE51" i="15"/>
  <c r="AD51" i="15"/>
  <c r="AG50" i="15"/>
  <c r="AE50" i="15"/>
  <c r="AD50" i="15"/>
  <c r="AG49" i="15"/>
  <c r="AE49" i="15"/>
  <c r="AD49" i="15"/>
  <c r="AG48" i="15"/>
  <c r="AD48" i="15"/>
  <c r="AG47" i="15"/>
  <c r="AE47" i="15"/>
  <c r="AD47" i="15"/>
  <c r="AG46" i="15"/>
  <c r="AG45" i="15"/>
  <c r="AD44" i="15"/>
  <c r="AG44" i="15" s="1"/>
  <c r="AE43" i="15"/>
  <c r="AG43" i="15" s="1"/>
  <c r="AE42" i="15"/>
  <c r="AG42" i="15" s="1"/>
  <c r="AG41" i="15"/>
  <c r="AE41" i="15"/>
  <c r="AE40" i="15"/>
  <c r="AD40" i="15"/>
  <c r="AG40" i="15" s="1"/>
  <c r="AG39" i="15"/>
  <c r="AE39" i="15"/>
  <c r="AD39" i="15"/>
  <c r="AG38" i="15"/>
  <c r="AG37" i="15"/>
  <c r="AG36" i="15"/>
  <c r="AG35" i="15"/>
  <c r="AE35" i="15"/>
  <c r="AD35" i="15"/>
  <c r="AD34" i="15"/>
  <c r="AG34" i="15" s="1"/>
  <c r="AG33" i="15"/>
  <c r="AE33" i="15"/>
  <c r="AD33" i="15"/>
  <c r="AG32" i="15"/>
  <c r="AE32" i="15"/>
  <c r="AD32" i="15"/>
  <c r="AE31" i="15"/>
  <c r="AG30" i="15"/>
  <c r="AE30" i="15"/>
  <c r="AG29" i="15"/>
  <c r="AG28" i="15"/>
  <c r="AG27" i="15"/>
  <c r="AG26" i="15"/>
  <c r="AG25" i="15"/>
  <c r="AG24" i="15"/>
  <c r="AG23" i="15"/>
  <c r="AG22" i="15"/>
  <c r="AG21" i="15"/>
  <c r="AG20" i="15"/>
  <c r="AG19" i="15"/>
  <c r="AG18" i="15"/>
  <c r="AG17" i="15"/>
  <c r="AG16" i="15"/>
  <c r="AG15" i="15"/>
  <c r="AE15" i="15"/>
  <c r="AD15" i="15"/>
  <c r="AG14" i="15"/>
  <c r="AG13" i="15"/>
  <c r="AD13" i="15"/>
  <c r="AG12" i="15"/>
  <c r="AD12" i="15"/>
  <c r="AG11" i="15"/>
  <c r="AD11" i="15"/>
  <c r="AE10" i="15"/>
  <c r="AD10" i="15"/>
  <c r="AG10" i="15" s="1"/>
  <c r="AE9" i="15"/>
  <c r="AG9" i="15" s="1"/>
  <c r="AD9" i="15"/>
  <c r="AG8" i="15"/>
  <c r="AE8" i="15"/>
  <c r="AD8" i="15"/>
  <c r="AE7" i="15"/>
  <c r="AD7" i="15"/>
  <c r="AG6" i="15"/>
  <c r="AE6" i="15"/>
  <c r="AD6" i="15"/>
  <c r="AG5" i="15"/>
  <c r="AE5" i="15"/>
  <c r="AD5" i="15"/>
  <c r="AG4" i="15"/>
  <c r="AE4" i="15"/>
  <c r="AD4" i="15"/>
  <c r="AG56" i="16"/>
  <c r="AG55" i="16"/>
  <c r="AE55" i="16"/>
  <c r="AD55" i="16"/>
  <c r="AE54" i="16"/>
  <c r="AD54" i="16"/>
  <c r="AG51" i="16"/>
  <c r="AE51" i="16"/>
  <c r="AD51" i="16"/>
  <c r="AG50" i="16"/>
  <c r="AE50" i="16"/>
  <c r="AD50" i="16"/>
  <c r="AG49" i="16"/>
  <c r="AE49" i="16"/>
  <c r="AD49" i="16"/>
  <c r="AD48" i="16"/>
  <c r="AG48" i="16" s="1"/>
  <c r="AG47" i="16"/>
  <c r="AE47" i="16"/>
  <c r="AD47" i="16"/>
  <c r="AG46" i="16"/>
  <c r="AG45" i="16"/>
  <c r="AG44" i="16"/>
  <c r="AD44" i="16"/>
  <c r="AG43" i="16"/>
  <c r="AE43" i="16"/>
  <c r="AG42" i="16"/>
  <c r="AE42" i="16"/>
  <c r="AG41" i="16"/>
  <c r="AE41" i="16"/>
  <c r="AG40" i="16"/>
  <c r="AE40" i="16"/>
  <c r="AD40" i="16"/>
  <c r="AG39" i="16"/>
  <c r="AE39" i="16"/>
  <c r="AD39" i="16"/>
  <c r="AG38" i="16"/>
  <c r="AG37" i="16"/>
  <c r="AG36" i="16"/>
  <c r="AE35" i="16"/>
  <c r="AD35" i="16"/>
  <c r="AG35" i="16" s="1"/>
  <c r="AD34" i="16"/>
  <c r="AG34" i="16" s="1"/>
  <c r="AG33" i="16"/>
  <c r="AE33" i="16"/>
  <c r="AD33" i="16"/>
  <c r="AE32" i="16"/>
  <c r="AD32" i="16"/>
  <c r="AG32" i="16" s="1"/>
  <c r="AE31" i="16"/>
  <c r="AE30" i="16"/>
  <c r="AG30" i="16" s="1"/>
  <c r="AG29" i="16"/>
  <c r="AG28" i="16"/>
  <c r="AG27" i="16"/>
  <c r="AG26" i="16"/>
  <c r="AG25" i="16"/>
  <c r="AG24" i="16"/>
  <c r="AG23" i="16"/>
  <c r="AG22" i="16"/>
  <c r="AG21" i="16"/>
  <c r="AG20" i="16"/>
  <c r="AG19" i="16"/>
  <c r="AG18" i="16"/>
  <c r="AG17" i="16"/>
  <c r="AG16" i="16"/>
  <c r="AE15" i="16"/>
  <c r="AD15" i="16"/>
  <c r="AG15" i="16" s="1"/>
  <c r="AG14" i="16"/>
  <c r="AD13" i="16"/>
  <c r="AG13" i="16" s="1"/>
  <c r="AG12" i="16"/>
  <c r="AD12" i="16"/>
  <c r="AD11" i="16"/>
  <c r="AG11" i="16" s="1"/>
  <c r="AE10" i="16"/>
  <c r="AG10" i="16" s="1"/>
  <c r="AD10" i="16"/>
  <c r="AG9" i="16"/>
  <c r="AE9" i="16"/>
  <c r="AD9" i="16"/>
  <c r="AE8" i="16"/>
  <c r="AD8" i="16"/>
  <c r="AG7" i="16"/>
  <c r="AE7" i="16"/>
  <c r="AD7" i="16"/>
  <c r="AG6" i="16"/>
  <c r="AE6" i="16"/>
  <c r="AD6" i="16"/>
  <c r="AG5" i="16"/>
  <c r="AE5" i="16"/>
  <c r="AD5" i="16"/>
  <c r="AE4" i="16"/>
  <c r="AD4" i="16"/>
  <c r="AG4" i="16" s="1"/>
  <c r="AG56" i="17"/>
  <c r="AE55" i="17"/>
  <c r="AD55" i="17"/>
  <c r="AG54" i="17"/>
  <c r="AE54" i="17"/>
  <c r="AD54" i="17"/>
  <c r="AG51" i="17"/>
  <c r="AE51" i="17"/>
  <c r="AD51" i="17"/>
  <c r="AG50" i="17"/>
  <c r="AE50" i="17"/>
  <c r="AD50" i="17"/>
  <c r="AE49" i="17"/>
  <c r="AD49" i="17"/>
  <c r="AG49" i="17" s="1"/>
  <c r="AG48" i="17"/>
  <c r="AD48" i="17"/>
  <c r="AG47" i="17"/>
  <c r="AE47" i="17"/>
  <c r="AD47" i="17"/>
  <c r="AG46" i="17"/>
  <c r="AG45" i="17"/>
  <c r="AG44" i="17"/>
  <c r="AD44" i="17"/>
  <c r="AE43" i="17"/>
  <c r="AG43" i="17" s="1"/>
  <c r="AE42" i="17"/>
  <c r="AG42" i="17" s="1"/>
  <c r="AE41" i="17"/>
  <c r="AG41" i="17" s="1"/>
  <c r="AG40" i="17"/>
  <c r="AE40" i="17"/>
  <c r="AD40" i="17"/>
  <c r="AG39" i="17"/>
  <c r="AE39" i="17"/>
  <c r="AD39" i="17"/>
  <c r="AG38" i="17"/>
  <c r="AG37" i="17"/>
  <c r="AG36" i="17"/>
  <c r="AE35" i="17"/>
  <c r="AD35" i="17"/>
  <c r="AG35" i="17" s="1"/>
  <c r="AD34" i="17"/>
  <c r="AG34" i="17" s="1"/>
  <c r="AE33" i="17"/>
  <c r="AD33" i="17"/>
  <c r="AG33" i="17" s="1"/>
  <c r="AE32" i="17"/>
  <c r="AD32" i="17"/>
  <c r="AG32" i="17" s="1"/>
  <c r="AE31" i="17"/>
  <c r="AE30" i="17" s="1"/>
  <c r="AG30" i="17" s="1"/>
  <c r="AG29" i="17"/>
  <c r="AG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E15" i="17"/>
  <c r="AD15" i="17"/>
  <c r="AG14" i="17"/>
  <c r="AD13" i="17"/>
  <c r="AG13" i="17" s="1"/>
  <c r="AG12" i="17"/>
  <c r="AD12" i="17"/>
  <c r="AG11" i="17"/>
  <c r="AD11" i="17"/>
  <c r="AG10" i="17"/>
  <c r="AE10" i="17"/>
  <c r="AD10" i="17"/>
  <c r="AE9" i="17"/>
  <c r="AD9" i="17"/>
  <c r="AG8" i="17"/>
  <c r="AE8" i="17"/>
  <c r="AD8" i="17"/>
  <c r="AG7" i="17"/>
  <c r="AE7" i="17"/>
  <c r="AD7" i="17"/>
  <c r="AG6" i="17"/>
  <c r="AE6" i="17"/>
  <c r="AD6" i="17"/>
  <c r="AE5" i="17"/>
  <c r="AD5" i="17"/>
  <c r="AG5" i="17" s="1"/>
  <c r="AE4" i="17"/>
  <c r="AD4" i="17"/>
  <c r="AG4" i="17" s="1"/>
  <c r="AG56" i="18"/>
  <c r="AG55" i="18"/>
  <c r="AE55" i="18"/>
  <c r="AD55" i="18"/>
  <c r="AG54" i="18"/>
  <c r="AE54" i="18"/>
  <c r="AD54" i="18"/>
  <c r="AE51" i="18"/>
  <c r="AD51" i="18"/>
  <c r="AG51" i="18" s="1"/>
  <c r="AE50" i="18"/>
  <c r="AD50" i="18"/>
  <c r="AE49" i="18"/>
  <c r="AD49" i="18"/>
  <c r="AG49" i="18" s="1"/>
  <c r="AD48" i="18"/>
  <c r="AG48" i="18" s="1"/>
  <c r="AE47" i="18"/>
  <c r="AD47" i="18"/>
  <c r="AG46" i="18"/>
  <c r="AG45" i="18"/>
  <c r="AG44" i="18"/>
  <c r="AD44" i="18"/>
  <c r="AG43" i="18"/>
  <c r="AE43" i="18"/>
  <c r="AG42" i="18"/>
  <c r="AE42" i="18"/>
  <c r="AE41" i="18"/>
  <c r="AG41" i="18" s="1"/>
  <c r="AG40" i="18"/>
  <c r="AE40" i="18"/>
  <c r="AD40" i="18"/>
  <c r="AE39" i="18"/>
  <c r="AD39" i="18"/>
  <c r="AG38" i="18"/>
  <c r="AG37" i="18"/>
  <c r="AG36" i="18"/>
  <c r="AE35" i="18"/>
  <c r="AG35" i="18" s="1"/>
  <c r="AD35" i="18"/>
  <c r="AG34" i="18"/>
  <c r="AD34" i="18"/>
  <c r="AE33" i="18"/>
  <c r="AD33" i="18"/>
  <c r="AG33" i="18" s="1"/>
  <c r="AE32" i="18"/>
  <c r="AG32" i="18" s="1"/>
  <c r="AD32" i="18"/>
  <c r="AE31" i="18"/>
  <c r="AE30" i="18" s="1"/>
  <c r="AG30" i="18" s="1"/>
  <c r="AG29" i="18"/>
  <c r="AG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E15" i="18"/>
  <c r="AD15" i="18"/>
  <c r="AG14" i="18"/>
  <c r="AD13" i="18"/>
  <c r="AG13" i="18" s="1"/>
  <c r="AD12" i="18"/>
  <c r="AG12" i="18" s="1"/>
  <c r="AG11" i="18"/>
  <c r="AD11" i="18"/>
  <c r="AE10" i="18"/>
  <c r="AD10" i="18"/>
  <c r="AE9" i="18"/>
  <c r="AD9" i="18"/>
  <c r="AG9" i="18" s="1"/>
  <c r="AG8" i="18"/>
  <c r="AE8" i="18"/>
  <c r="AD8" i="18"/>
  <c r="AG7" i="18"/>
  <c r="AE7" i="18"/>
  <c r="AD7" i="18"/>
  <c r="AE6" i="18"/>
  <c r="AD6" i="18"/>
  <c r="AG6" i="18" s="1"/>
  <c r="AE5" i="18"/>
  <c r="AD5" i="18"/>
  <c r="AG5" i="18" s="1"/>
  <c r="AE4" i="18"/>
  <c r="AG4" i="18" s="1"/>
  <c r="AD4" i="18"/>
  <c r="AG56" i="19"/>
  <c r="AG55" i="19"/>
  <c r="AE55" i="19"/>
  <c r="AD55" i="19"/>
  <c r="AG54" i="19"/>
  <c r="AE54" i="19"/>
  <c r="AD54" i="19"/>
  <c r="AE51" i="19"/>
  <c r="AD51" i="19"/>
  <c r="AE50" i="19"/>
  <c r="AD50" i="19"/>
  <c r="AG50" i="19" s="1"/>
  <c r="AE49" i="19"/>
  <c r="AG49" i="19" s="1"/>
  <c r="AD49" i="19"/>
  <c r="AG48" i="19"/>
  <c r="AD48" i="19"/>
  <c r="AE47" i="19"/>
  <c r="AD47" i="19"/>
  <c r="AG47" i="19" s="1"/>
  <c r="AG46" i="19"/>
  <c r="AG45" i="19"/>
  <c r="AD44" i="19"/>
  <c r="AG44" i="19" s="1"/>
  <c r="AG43" i="19"/>
  <c r="AE43" i="19"/>
  <c r="AE42" i="19"/>
  <c r="AG42" i="19" s="1"/>
  <c r="AE41" i="19"/>
  <c r="AG41" i="19" s="1"/>
  <c r="AE40" i="19"/>
  <c r="AD40" i="19"/>
  <c r="AE39" i="19"/>
  <c r="AD39" i="19"/>
  <c r="AG39" i="19" s="1"/>
  <c r="AG38" i="19"/>
  <c r="AG37" i="19"/>
  <c r="AG36" i="19"/>
  <c r="AG35" i="19"/>
  <c r="AE35" i="19"/>
  <c r="AD35" i="19"/>
  <c r="AD34" i="19"/>
  <c r="AG34" i="19" s="1"/>
  <c r="AE33" i="19"/>
  <c r="AG33" i="19" s="1"/>
  <c r="AD33" i="19"/>
  <c r="AG32" i="19"/>
  <c r="AE32" i="19"/>
  <c r="AD32" i="19"/>
  <c r="AE31" i="19"/>
  <c r="AG30" i="19"/>
  <c r="AE30" i="19"/>
  <c r="AG29" i="19"/>
  <c r="AG28" i="19"/>
  <c r="AG27" i="19"/>
  <c r="AG26" i="19"/>
  <c r="AG25" i="19"/>
  <c r="AG24" i="19"/>
  <c r="AG23" i="19"/>
  <c r="AG22" i="19"/>
  <c r="AG21" i="19"/>
  <c r="AG20" i="19"/>
  <c r="AG19" i="19"/>
  <c r="AG18" i="19"/>
  <c r="AG17" i="19"/>
  <c r="AG16" i="19"/>
  <c r="AE15" i="19"/>
  <c r="AD15" i="19"/>
  <c r="AG15" i="19" s="1"/>
  <c r="AG14" i="19"/>
  <c r="AG13" i="19"/>
  <c r="AD13" i="19"/>
  <c r="AD12" i="19"/>
  <c r="AG12" i="19" s="1"/>
  <c r="AG11" i="19"/>
  <c r="AD11" i="19"/>
  <c r="AE10" i="19"/>
  <c r="AD10" i="19"/>
  <c r="AG10" i="19" s="1"/>
  <c r="AG9" i="19"/>
  <c r="AE9" i="19"/>
  <c r="AD9" i="19"/>
  <c r="AG8" i="19"/>
  <c r="AE8" i="19"/>
  <c r="AD8" i="19"/>
  <c r="AE7" i="19"/>
  <c r="AD7" i="19"/>
  <c r="AE6" i="19"/>
  <c r="AD6" i="19"/>
  <c r="AG6" i="19" s="1"/>
  <c r="AE5" i="19"/>
  <c r="AG5" i="19" s="1"/>
  <c r="AD5" i="19"/>
  <c r="AG4" i="19"/>
  <c r="AE4" i="19"/>
  <c r="AD4" i="19"/>
  <c r="AG56" i="20"/>
  <c r="AE55" i="20"/>
  <c r="AD55" i="20"/>
  <c r="AG55" i="20" s="1"/>
  <c r="AE54" i="20"/>
  <c r="AD54" i="20"/>
  <c r="AE51" i="20"/>
  <c r="AD51" i="20"/>
  <c r="AG51" i="20" s="1"/>
  <c r="AE50" i="20"/>
  <c r="AG50" i="20" s="1"/>
  <c r="AD50" i="20"/>
  <c r="AG49" i="20"/>
  <c r="AE49" i="20"/>
  <c r="AD49" i="20"/>
  <c r="AD48" i="20"/>
  <c r="AG48" i="20" s="1"/>
  <c r="AE47" i="20"/>
  <c r="AG47" i="20" s="1"/>
  <c r="AD47" i="20"/>
  <c r="AG46" i="20"/>
  <c r="AG45" i="20"/>
  <c r="AD44" i="20"/>
  <c r="AG44" i="20" s="1"/>
  <c r="AG43" i="20"/>
  <c r="AE43" i="20"/>
  <c r="AG42" i="20"/>
  <c r="AE42" i="20"/>
  <c r="AG41" i="20"/>
  <c r="AE41" i="20"/>
  <c r="AE40" i="20"/>
  <c r="AD40" i="20"/>
  <c r="AG40" i="20" s="1"/>
  <c r="AE39" i="20"/>
  <c r="AG39" i="20" s="1"/>
  <c r="AD39" i="20"/>
  <c r="AG38" i="20"/>
  <c r="AG37" i="20"/>
  <c r="AG36" i="20"/>
  <c r="AE35" i="20"/>
  <c r="AD35" i="20"/>
  <c r="AG35" i="20" s="1"/>
  <c r="AG34" i="20"/>
  <c r="AD34" i="20"/>
  <c r="AG33" i="20"/>
  <c r="AE33" i="20"/>
  <c r="AD33" i="20"/>
  <c r="AE32" i="20"/>
  <c r="AD32" i="20"/>
  <c r="AE31" i="20"/>
  <c r="AE30" i="20" s="1"/>
  <c r="AG30" i="20" s="1"/>
  <c r="AG29" i="20"/>
  <c r="AG28" i="20"/>
  <c r="AG27" i="20"/>
  <c r="AG26" i="20"/>
  <c r="AG25" i="20"/>
  <c r="AG24" i="20"/>
  <c r="AG23" i="20"/>
  <c r="AG22" i="20"/>
  <c r="AG21" i="20"/>
  <c r="AG20" i="20"/>
  <c r="AG19" i="20"/>
  <c r="AG18" i="20"/>
  <c r="AG17" i="20"/>
  <c r="AG16" i="20"/>
  <c r="AE15" i="20"/>
  <c r="AD15" i="20"/>
  <c r="AG14" i="20"/>
  <c r="AD13" i="20"/>
  <c r="AG13" i="20" s="1"/>
  <c r="AD12" i="20"/>
  <c r="AG12" i="20" s="1"/>
  <c r="AD11" i="20"/>
  <c r="AG11" i="20" s="1"/>
  <c r="AG10" i="20"/>
  <c r="AE10" i="20"/>
  <c r="AD10" i="20"/>
  <c r="AE9" i="20"/>
  <c r="AD9" i="20"/>
  <c r="AG9" i="20" s="1"/>
  <c r="AE8" i="20"/>
  <c r="AD8" i="20"/>
  <c r="AE7" i="20"/>
  <c r="AD7" i="20"/>
  <c r="AG7" i="20" s="1"/>
  <c r="AE6" i="20"/>
  <c r="AG6" i="20" s="1"/>
  <c r="AD6" i="20"/>
  <c r="AG5" i="20"/>
  <c r="AE5" i="20"/>
  <c r="AD5" i="20"/>
  <c r="AE4" i="20"/>
  <c r="AD4" i="20"/>
  <c r="AG4" i="20" s="1"/>
  <c r="AG56" i="21"/>
  <c r="AE55" i="21"/>
  <c r="AD55" i="21"/>
  <c r="AE54" i="21"/>
  <c r="AD54" i="21"/>
  <c r="AG54" i="21" s="1"/>
  <c r="AE51" i="21"/>
  <c r="AG51" i="21" s="1"/>
  <c r="AD51" i="21"/>
  <c r="AG50" i="21"/>
  <c r="AE50" i="21"/>
  <c r="AD50" i="21"/>
  <c r="AE49" i="21"/>
  <c r="AD49" i="21"/>
  <c r="AG49" i="21" s="1"/>
  <c r="AG48" i="21"/>
  <c r="AD48" i="21"/>
  <c r="AG47" i="21"/>
  <c r="AE47" i="21"/>
  <c r="AD47" i="21"/>
  <c r="AG46" i="21"/>
  <c r="AG45" i="21"/>
  <c r="AD44" i="21"/>
  <c r="AG44" i="21" s="1"/>
  <c r="AE43" i="21"/>
  <c r="AG43" i="21" s="1"/>
  <c r="AG42" i="21"/>
  <c r="AE42" i="21"/>
  <c r="AE41" i="21"/>
  <c r="AG41" i="21" s="1"/>
  <c r="AE40" i="21"/>
  <c r="AG40" i="21" s="1"/>
  <c r="AD40" i="21"/>
  <c r="AG39" i="21"/>
  <c r="AE39" i="21"/>
  <c r="AD39" i="21"/>
  <c r="AG38" i="21"/>
  <c r="AG37" i="21"/>
  <c r="AG36" i="21"/>
  <c r="AG35" i="21"/>
  <c r="AE35" i="21"/>
  <c r="AD35" i="21"/>
  <c r="AG34" i="21"/>
  <c r="AD34" i="21"/>
  <c r="AE33" i="21"/>
  <c r="AD33" i="21"/>
  <c r="AG33" i="21" s="1"/>
  <c r="AG32" i="21"/>
  <c r="AE32" i="21"/>
  <c r="AD32" i="21"/>
  <c r="AE31" i="21"/>
  <c r="AE30" i="21" s="1"/>
  <c r="AG30" i="21" s="1"/>
  <c r="AG29" i="21"/>
  <c r="AG28" i="21"/>
  <c r="AG27" i="21"/>
  <c r="AG26" i="21"/>
  <c r="AG25" i="21"/>
  <c r="AG24" i="21"/>
  <c r="AG23" i="21"/>
  <c r="AG22" i="21"/>
  <c r="AG21" i="21"/>
  <c r="AG20" i="21"/>
  <c r="AG19" i="21"/>
  <c r="AG18" i="21"/>
  <c r="AG17" i="21"/>
  <c r="AG16" i="21"/>
  <c r="AE15" i="21"/>
  <c r="AD15" i="21"/>
  <c r="AG15" i="21" s="1"/>
  <c r="AG14" i="21"/>
  <c r="AG13" i="21"/>
  <c r="AD13" i="21"/>
  <c r="AG12" i="21"/>
  <c r="AD12" i="21"/>
  <c r="AG11" i="21"/>
  <c r="AD11" i="21"/>
  <c r="AE10" i="21"/>
  <c r="AD10" i="21"/>
  <c r="AG10" i="21" s="1"/>
  <c r="AE9" i="21"/>
  <c r="AD9" i="21"/>
  <c r="AG9" i="21" s="1"/>
  <c r="AE8" i="21"/>
  <c r="AD8" i="21"/>
  <c r="AG8" i="21" s="1"/>
  <c r="AE7" i="21"/>
  <c r="AG7" i="21" s="1"/>
  <c r="AD7" i="21"/>
  <c r="AG6" i="21"/>
  <c r="AE6" i="21"/>
  <c r="AD6" i="21"/>
  <c r="AE5" i="21"/>
  <c r="AD5" i="21"/>
  <c r="AG5" i="21" s="1"/>
  <c r="AG4" i="21"/>
  <c r="AE4" i="21"/>
  <c r="AD4" i="21"/>
  <c r="AG56" i="23"/>
  <c r="AE55" i="23"/>
  <c r="AD55" i="23"/>
  <c r="AG55" i="23" s="1"/>
  <c r="AE54" i="23"/>
  <c r="AG54" i="23" s="1"/>
  <c r="AD54" i="23"/>
  <c r="AG51" i="23"/>
  <c r="AE51" i="23"/>
  <c r="AD51" i="23"/>
  <c r="AE50" i="23"/>
  <c r="AD50" i="23"/>
  <c r="AE49" i="23"/>
  <c r="AD49" i="23"/>
  <c r="AG49" i="23" s="1"/>
  <c r="AG48" i="23"/>
  <c r="AD48" i="23"/>
  <c r="AE47" i="23"/>
  <c r="AD47" i="23"/>
  <c r="AG47" i="23" s="1"/>
  <c r="AG46" i="23"/>
  <c r="AG45" i="23"/>
  <c r="AG44" i="23"/>
  <c r="AD44" i="23"/>
  <c r="AE43" i="23"/>
  <c r="AG43" i="23" s="1"/>
  <c r="AG42" i="23"/>
  <c r="AE42" i="23"/>
  <c r="AG41" i="23"/>
  <c r="AE41" i="23"/>
  <c r="AG40" i="23"/>
  <c r="AE40" i="23"/>
  <c r="AD40" i="23"/>
  <c r="AE39" i="23"/>
  <c r="AD39" i="23"/>
  <c r="AG39" i="23" s="1"/>
  <c r="AG38" i="23"/>
  <c r="AG37" i="23"/>
  <c r="AG36" i="23"/>
  <c r="AG35" i="23"/>
  <c r="AE35" i="23"/>
  <c r="AD35" i="23"/>
  <c r="AG34" i="23"/>
  <c r="AD34" i="23"/>
  <c r="AE33" i="23"/>
  <c r="AD33" i="23"/>
  <c r="AG33" i="23" s="1"/>
  <c r="AG32" i="23"/>
  <c r="AE32" i="23"/>
  <c r="AD32" i="23"/>
  <c r="AE31" i="23"/>
  <c r="AE30" i="23"/>
  <c r="AG30" i="23" s="1"/>
  <c r="AG29" i="23"/>
  <c r="AG28" i="23"/>
  <c r="AG27" i="23"/>
  <c r="AG26" i="23"/>
  <c r="AG25" i="23"/>
  <c r="AG24" i="23"/>
  <c r="AG23" i="23"/>
  <c r="AG22" i="23"/>
  <c r="AG21" i="23"/>
  <c r="AG20" i="23"/>
  <c r="AG19" i="23"/>
  <c r="AG18" i="23"/>
  <c r="AG17" i="23"/>
  <c r="AG16" i="23"/>
  <c r="AE15" i="23"/>
  <c r="AG15" i="23" s="1"/>
  <c r="AD15" i="23"/>
  <c r="AG14" i="23"/>
  <c r="AG13" i="23"/>
  <c r="AD13" i="23"/>
  <c r="AD12" i="23"/>
  <c r="AG12" i="23" s="1"/>
  <c r="AD11" i="23"/>
  <c r="AG11" i="23" s="1"/>
  <c r="AE10" i="23"/>
  <c r="AG10" i="23" s="1"/>
  <c r="AD10" i="23"/>
  <c r="AE9" i="23"/>
  <c r="AD9" i="23"/>
  <c r="AG9" i="23" s="1"/>
  <c r="AE8" i="23"/>
  <c r="AG8" i="23" s="1"/>
  <c r="AD8" i="23"/>
  <c r="AG7" i="23"/>
  <c r="AE7" i="23"/>
  <c r="AD7" i="23"/>
  <c r="AE6" i="23"/>
  <c r="AD6" i="23"/>
  <c r="AG6" i="23" s="1"/>
  <c r="AE5" i="23"/>
  <c r="AD5" i="23"/>
  <c r="AG5" i="23" s="1"/>
  <c r="AG4" i="23"/>
  <c r="AE4" i="23"/>
  <c r="AD4" i="23"/>
  <c r="AG56" i="24"/>
  <c r="AE55" i="24"/>
  <c r="AG55" i="24" s="1"/>
  <c r="AD55" i="24"/>
  <c r="AG54" i="24"/>
  <c r="AE54" i="24"/>
  <c r="AD54" i="24"/>
  <c r="AE51" i="24"/>
  <c r="AD51" i="24"/>
  <c r="AG51" i="24" s="1"/>
  <c r="AG50" i="24"/>
  <c r="AE50" i="24"/>
  <c r="AD50" i="24"/>
  <c r="AG49" i="24"/>
  <c r="AE49" i="24"/>
  <c r="AD49" i="24"/>
  <c r="AG48" i="24"/>
  <c r="AD48" i="24"/>
  <c r="AG47" i="24"/>
  <c r="AE47" i="24"/>
  <c r="AD47" i="24"/>
  <c r="AG46" i="24"/>
  <c r="AG45" i="24"/>
  <c r="AD44" i="24"/>
  <c r="AG44" i="24" s="1"/>
  <c r="AE43" i="24"/>
  <c r="AG43" i="24" s="1"/>
  <c r="AE42" i="24"/>
  <c r="AG42" i="24" s="1"/>
  <c r="AG41" i="24"/>
  <c r="AE41" i="24"/>
  <c r="AE40" i="24"/>
  <c r="AD40" i="24"/>
  <c r="AG40" i="24" s="1"/>
  <c r="AG39" i="24"/>
  <c r="AE39" i="24"/>
  <c r="AD39" i="24"/>
  <c r="AG38" i="24"/>
  <c r="AG37" i="24"/>
  <c r="AG36" i="24"/>
  <c r="AE35" i="24"/>
  <c r="AD35" i="24"/>
  <c r="AG35" i="24" s="1"/>
  <c r="AD34" i="24"/>
  <c r="AG34" i="24" s="1"/>
  <c r="AG33" i="24"/>
  <c r="AE33" i="24"/>
  <c r="AD33" i="24"/>
  <c r="AE32" i="24"/>
  <c r="AD32" i="24"/>
  <c r="AG32" i="24" s="1"/>
  <c r="AE31" i="24"/>
  <c r="AE30" i="24" s="1"/>
  <c r="AG30" i="24" s="1"/>
  <c r="AG29" i="24"/>
  <c r="AG28" i="24"/>
  <c r="AG27" i="24"/>
  <c r="AG26" i="24"/>
  <c r="AG25" i="24"/>
  <c r="AG24" i="24"/>
  <c r="AG23" i="24"/>
  <c r="AG22" i="24"/>
  <c r="AG21" i="24"/>
  <c r="AG20" i="24"/>
  <c r="AG19" i="24"/>
  <c r="AG18" i="24"/>
  <c r="AG17" i="24"/>
  <c r="AG16" i="24"/>
  <c r="AG15" i="24"/>
  <c r="AE15" i="24"/>
  <c r="AD15" i="24"/>
  <c r="AG14" i="24"/>
  <c r="AG13" i="24"/>
  <c r="AD13" i="24"/>
  <c r="AG12" i="24"/>
  <c r="AD12" i="24"/>
  <c r="AG11" i="24"/>
  <c r="AD11" i="24"/>
  <c r="AE10" i="24"/>
  <c r="AD10" i="24"/>
  <c r="AG10" i="24" s="1"/>
  <c r="AE9" i="24"/>
  <c r="AG9" i="24" s="1"/>
  <c r="AD9" i="24"/>
  <c r="AG8" i="24"/>
  <c r="AE8" i="24"/>
  <c r="AD8" i="24"/>
  <c r="AE7" i="24"/>
  <c r="AD7" i="24"/>
  <c r="AG6" i="24"/>
  <c r="AE6" i="24"/>
  <c r="AD6" i="24"/>
  <c r="AG5" i="24"/>
  <c r="AE5" i="24"/>
  <c r="AD5" i="24"/>
  <c r="AE4" i="24"/>
  <c r="AD4" i="24"/>
  <c r="AG4" i="24" s="1"/>
  <c r="AG56" i="25"/>
  <c r="AG55" i="25"/>
  <c r="AE55" i="25"/>
  <c r="AD55" i="25"/>
  <c r="AE54" i="25"/>
  <c r="AD54" i="25"/>
  <c r="AE51" i="25"/>
  <c r="AD51" i="25"/>
  <c r="AG51" i="25" s="1"/>
  <c r="AG50" i="25"/>
  <c r="AE50" i="25"/>
  <c r="AD50" i="25"/>
  <c r="AG49" i="25"/>
  <c r="AE49" i="25"/>
  <c r="AD49" i="25"/>
  <c r="AD48" i="25"/>
  <c r="AG48" i="25" s="1"/>
  <c r="AG47" i="25"/>
  <c r="AE47" i="25"/>
  <c r="AD47" i="25"/>
  <c r="AG46" i="25"/>
  <c r="AG45" i="25"/>
  <c r="AG44" i="25"/>
  <c r="AD44" i="25"/>
  <c r="AG43" i="25"/>
  <c r="AE43" i="25"/>
  <c r="AG42" i="25"/>
  <c r="AE42" i="25"/>
  <c r="AG41" i="25"/>
  <c r="AE41" i="25"/>
  <c r="AE40" i="25"/>
  <c r="AD40" i="25"/>
  <c r="AG40" i="25" s="1"/>
  <c r="AG39" i="25"/>
  <c r="AE39" i="25"/>
  <c r="AD39" i="25"/>
  <c r="AG38" i="25"/>
  <c r="AG37" i="25"/>
  <c r="AG36" i="25"/>
  <c r="AE35" i="25"/>
  <c r="AG35" i="25" s="1"/>
  <c r="AD35" i="25"/>
  <c r="AG34" i="25"/>
  <c r="AD34" i="25"/>
  <c r="AE33" i="25"/>
  <c r="AD33" i="25"/>
  <c r="AG33" i="25" s="1"/>
  <c r="AG32" i="25"/>
  <c r="AE32" i="25"/>
  <c r="AD32" i="25"/>
  <c r="AE31" i="25"/>
  <c r="AE30" i="25"/>
  <c r="AG30" i="25" s="1"/>
  <c r="AG29" i="25"/>
  <c r="AG28" i="25"/>
  <c r="AG27" i="25"/>
  <c r="AG26" i="25"/>
  <c r="AG25" i="25"/>
  <c r="AG24" i="25"/>
  <c r="AG23" i="25"/>
  <c r="AG22" i="25"/>
  <c r="AG21" i="25"/>
  <c r="AG20" i="25"/>
  <c r="AG19" i="25"/>
  <c r="AG18" i="25"/>
  <c r="AG17" i="25"/>
  <c r="AG16" i="25"/>
  <c r="AE15" i="25"/>
  <c r="AD15" i="25"/>
  <c r="AG15" i="25" s="1"/>
  <c r="AG14" i="25"/>
  <c r="AG13" i="25"/>
  <c r="AD13" i="25"/>
  <c r="AG12" i="25"/>
  <c r="AD12" i="25"/>
  <c r="AG11" i="25"/>
  <c r="AD11" i="25"/>
  <c r="AG10" i="25"/>
  <c r="AE10" i="25"/>
  <c r="AD10" i="25"/>
  <c r="AG9" i="25"/>
  <c r="AE9" i="25"/>
  <c r="AD9" i="25"/>
  <c r="AG8" i="25"/>
  <c r="AE8" i="25"/>
  <c r="AD8" i="25"/>
  <c r="AE7" i="25"/>
  <c r="AD7" i="25"/>
  <c r="AG7" i="25" s="1"/>
  <c r="AE6" i="25"/>
  <c r="AD6" i="25"/>
  <c r="AG6" i="25" s="1"/>
  <c r="AE5" i="25"/>
  <c r="AG5" i="25" s="1"/>
  <c r="AD5" i="25"/>
  <c r="AG4" i="25"/>
  <c r="AE4" i="25"/>
  <c r="AD4" i="25"/>
  <c r="AG56" i="26"/>
  <c r="AG55" i="26"/>
  <c r="AE55" i="26"/>
  <c r="AD55" i="26"/>
  <c r="AE54" i="26"/>
  <c r="AD54" i="26"/>
  <c r="AG54" i="26" s="1"/>
  <c r="AE51" i="26"/>
  <c r="AD51" i="26"/>
  <c r="AG51" i="26" s="1"/>
  <c r="AE50" i="26"/>
  <c r="AG50" i="26" s="1"/>
  <c r="AD50" i="26"/>
  <c r="AG49" i="26"/>
  <c r="AE49" i="26"/>
  <c r="AD49" i="26"/>
  <c r="AD48" i="26"/>
  <c r="AG48" i="26" s="1"/>
  <c r="AE47" i="26"/>
  <c r="AG47" i="26" s="1"/>
  <c r="AD47" i="26"/>
  <c r="AG46" i="26"/>
  <c r="AG45" i="26"/>
  <c r="AD44" i="26"/>
  <c r="AG44" i="26" s="1"/>
  <c r="AG43" i="26"/>
  <c r="AE43" i="26"/>
  <c r="AG42" i="26"/>
  <c r="AE42" i="26"/>
  <c r="AG41" i="26"/>
  <c r="AE41" i="26"/>
  <c r="AE40" i="26"/>
  <c r="AD40" i="26"/>
  <c r="AG40" i="26" s="1"/>
  <c r="AE39" i="26"/>
  <c r="AG39" i="26" s="1"/>
  <c r="AD39" i="26"/>
  <c r="AG38" i="26"/>
  <c r="AG37" i="26"/>
  <c r="AG36" i="26"/>
  <c r="AE35" i="26"/>
  <c r="AD35" i="26"/>
  <c r="AG35" i="26" s="1"/>
  <c r="AG34" i="26"/>
  <c r="AD34" i="26"/>
  <c r="AG33" i="26"/>
  <c r="AE33" i="26"/>
  <c r="AD33" i="26"/>
  <c r="AE32" i="26"/>
  <c r="AD32" i="26"/>
  <c r="AG32" i="26" s="1"/>
  <c r="AE31" i="26"/>
  <c r="AE30" i="26"/>
  <c r="AG30" i="26" s="1"/>
  <c r="AG29" i="26"/>
  <c r="AG28" i="26"/>
  <c r="AG27" i="26"/>
  <c r="AG26" i="26"/>
  <c r="AG25" i="26"/>
  <c r="AG24" i="26"/>
  <c r="AG23" i="26"/>
  <c r="AG22" i="26"/>
  <c r="AG21" i="26"/>
  <c r="AG20" i="26"/>
  <c r="AG19" i="26"/>
  <c r="AG18" i="26"/>
  <c r="AG17" i="26"/>
  <c r="AG16" i="26"/>
  <c r="AE15" i="26"/>
  <c r="AD15" i="26"/>
  <c r="AG15" i="26" s="1"/>
  <c r="AG14" i="26"/>
  <c r="AD13" i="26"/>
  <c r="AG13" i="26" s="1"/>
  <c r="AD12" i="26"/>
  <c r="AG12" i="26" s="1"/>
  <c r="AD11" i="26"/>
  <c r="AG11" i="26" s="1"/>
  <c r="AG10" i="26"/>
  <c r="AE10" i="26"/>
  <c r="AD10" i="26"/>
  <c r="AG9" i="26"/>
  <c r="AE9" i="26"/>
  <c r="AD9" i="26"/>
  <c r="AE8" i="26"/>
  <c r="AD8" i="26"/>
  <c r="AG8" i="26" s="1"/>
  <c r="AE7" i="26"/>
  <c r="AD7" i="26"/>
  <c r="AG7" i="26" s="1"/>
  <c r="AE6" i="26"/>
  <c r="AG6" i="26" s="1"/>
  <c r="AD6" i="26"/>
  <c r="AG5" i="26"/>
  <c r="AE5" i="26"/>
  <c r="AD5" i="26"/>
  <c r="AE4" i="26"/>
  <c r="AD4" i="26"/>
  <c r="AG4" i="26" s="1"/>
  <c r="AG56" i="27"/>
  <c r="AE55" i="27"/>
  <c r="AD55" i="27"/>
  <c r="AG55" i="27" s="1"/>
  <c r="AE54" i="27"/>
  <c r="AD54" i="27"/>
  <c r="AG54" i="27" s="1"/>
  <c r="AE51" i="27"/>
  <c r="AG51" i="27" s="1"/>
  <c r="AD51" i="27"/>
  <c r="AG50" i="27"/>
  <c r="AE50" i="27"/>
  <c r="AD50" i="27"/>
  <c r="AE49" i="27"/>
  <c r="AD49" i="27"/>
  <c r="AG49" i="27" s="1"/>
  <c r="AG48" i="27"/>
  <c r="AD48" i="27"/>
  <c r="AG47" i="27"/>
  <c r="AE47" i="27"/>
  <c r="AD47" i="27"/>
  <c r="AG46" i="27"/>
  <c r="AG45" i="27"/>
  <c r="AD44" i="27"/>
  <c r="AG44" i="27" s="1"/>
  <c r="AE43" i="27"/>
  <c r="AG43" i="27" s="1"/>
  <c r="AG42" i="27"/>
  <c r="AE42" i="27"/>
  <c r="AE41" i="27"/>
  <c r="AG41" i="27" s="1"/>
  <c r="AE40" i="27"/>
  <c r="AG40" i="27" s="1"/>
  <c r="AD40" i="27"/>
  <c r="AG39" i="27"/>
  <c r="AE39" i="27"/>
  <c r="AD39" i="27"/>
  <c r="AG38" i="27"/>
  <c r="AG37" i="27"/>
  <c r="AG36" i="27"/>
  <c r="AG35" i="27"/>
  <c r="AE35" i="27"/>
  <c r="AD35" i="27"/>
  <c r="AG34" i="27"/>
  <c r="AD34" i="27"/>
  <c r="AE33" i="27"/>
  <c r="AD33" i="27"/>
  <c r="AG33" i="27" s="1"/>
  <c r="AG32" i="27"/>
  <c r="AE32" i="27"/>
  <c r="AD32" i="27"/>
  <c r="AE31" i="27"/>
  <c r="AE30" i="27" s="1"/>
  <c r="AG30" i="27" s="1"/>
  <c r="AG29" i="27"/>
  <c r="AG28" i="27"/>
  <c r="AG27" i="27"/>
  <c r="AG26" i="27"/>
  <c r="AG25" i="27"/>
  <c r="AG24" i="27"/>
  <c r="AG23" i="27"/>
  <c r="AG22" i="27"/>
  <c r="AG21" i="27"/>
  <c r="AG20" i="27"/>
  <c r="AG19" i="27"/>
  <c r="AG18" i="27"/>
  <c r="AG17" i="27"/>
  <c r="AG16" i="27"/>
  <c r="AE15" i="27"/>
  <c r="AD15" i="27"/>
  <c r="AG15" i="27" s="1"/>
  <c r="AG14" i="27"/>
  <c r="AG13" i="27"/>
  <c r="AD13" i="27"/>
  <c r="AG12" i="27"/>
  <c r="AD12" i="27"/>
  <c r="AD11" i="27"/>
  <c r="AG11" i="27" s="1"/>
  <c r="AG10" i="27"/>
  <c r="AE10" i="27"/>
  <c r="AD10" i="27"/>
  <c r="AE9" i="27"/>
  <c r="AD9" i="27"/>
  <c r="AG9" i="27" s="1"/>
  <c r="AE8" i="27"/>
  <c r="AD8" i="27"/>
  <c r="AG8" i="27" s="1"/>
  <c r="AE7" i="27"/>
  <c r="AG7" i="27" s="1"/>
  <c r="AD7" i="27"/>
  <c r="AG6" i="27"/>
  <c r="AE6" i="27"/>
  <c r="AD6" i="27"/>
  <c r="AE5" i="27"/>
  <c r="AD5" i="27"/>
  <c r="AG5" i="27" s="1"/>
  <c r="AG4" i="27"/>
  <c r="AE4" i="27"/>
  <c r="AD4" i="27"/>
  <c r="AG56" i="28"/>
  <c r="AE55" i="28"/>
  <c r="AD55" i="28"/>
  <c r="AG55" i="28" s="1"/>
  <c r="AE54" i="28"/>
  <c r="AG54" i="28" s="1"/>
  <c r="AD54" i="28"/>
  <c r="AG51" i="28"/>
  <c r="AE51" i="28"/>
  <c r="AD51" i="28"/>
  <c r="AE50" i="28"/>
  <c r="AD50" i="28"/>
  <c r="AG50" i="28" s="1"/>
  <c r="AG49" i="28"/>
  <c r="AE49" i="28"/>
  <c r="AD49" i="28"/>
  <c r="AG48" i="28"/>
  <c r="AD48" i="28"/>
  <c r="AE47" i="28"/>
  <c r="AD47" i="28"/>
  <c r="AG47" i="28" s="1"/>
  <c r="AG46" i="28"/>
  <c r="AG45" i="28"/>
  <c r="AG44" i="28"/>
  <c r="AD44" i="28"/>
  <c r="AE43" i="28"/>
  <c r="AG43" i="28" s="1"/>
  <c r="AG42" i="28"/>
  <c r="AE42" i="28"/>
  <c r="AG41" i="28"/>
  <c r="AE41" i="28"/>
  <c r="AG40" i="28"/>
  <c r="AE40" i="28"/>
  <c r="AD40" i="28"/>
  <c r="AE39" i="28"/>
  <c r="AD39" i="28"/>
  <c r="AG39" i="28" s="1"/>
  <c r="AG38" i="28"/>
  <c r="AG37" i="28"/>
  <c r="AG36" i="28"/>
  <c r="AG35" i="28"/>
  <c r="AE35" i="28"/>
  <c r="AD35" i="28"/>
  <c r="AG34" i="28"/>
  <c r="AD34" i="28"/>
  <c r="AG33" i="28"/>
  <c r="AE33" i="28"/>
  <c r="AD33" i="28"/>
  <c r="AG32" i="28"/>
  <c r="AE32" i="28"/>
  <c r="AD32" i="28"/>
  <c r="AE31" i="28"/>
  <c r="AE30" i="28" s="1"/>
  <c r="AG30" i="28" s="1"/>
  <c r="AG29" i="28"/>
  <c r="AG28" i="28"/>
  <c r="AG27" i="28"/>
  <c r="AG26" i="28"/>
  <c r="AG25" i="28"/>
  <c r="AG24" i="28"/>
  <c r="AG23" i="28"/>
  <c r="AG22" i="28"/>
  <c r="AG21" i="28"/>
  <c r="AG20" i="28"/>
  <c r="AG19" i="28"/>
  <c r="AG18" i="28"/>
  <c r="AG17" i="28"/>
  <c r="AG16" i="28"/>
  <c r="AE15" i="28"/>
  <c r="AG15" i="28" s="1"/>
  <c r="AD15" i="28"/>
  <c r="AG14" i="28"/>
  <c r="AG13" i="28"/>
  <c r="AD13" i="28"/>
  <c r="AD12" i="28"/>
  <c r="AG12" i="28" s="1"/>
  <c r="AD11" i="28"/>
  <c r="AG11" i="28" s="1"/>
  <c r="AE10" i="28"/>
  <c r="AD10" i="28"/>
  <c r="AG10" i="28" s="1"/>
  <c r="AE9" i="28"/>
  <c r="AD9" i="28"/>
  <c r="AG9" i="28" s="1"/>
  <c r="AE8" i="28"/>
  <c r="AG8" i="28" s="1"/>
  <c r="AD8" i="28"/>
  <c r="AG7" i="28"/>
  <c r="AE7" i="28"/>
  <c r="AD7" i="28"/>
  <c r="AE6" i="28"/>
  <c r="AD6" i="28"/>
  <c r="AG6" i="28" s="1"/>
  <c r="AG5" i="28"/>
  <c r="AE5" i="28"/>
  <c r="AD5" i="28"/>
  <c r="AG4" i="28"/>
  <c r="AE4" i="28"/>
  <c r="AD4" i="28"/>
  <c r="AG56" i="29"/>
  <c r="AE55" i="29"/>
  <c r="AG55" i="29" s="1"/>
  <c r="AD55" i="29"/>
  <c r="AG54" i="29"/>
  <c r="AE54" i="29"/>
  <c r="AD54" i="29"/>
  <c r="AE51" i="29"/>
  <c r="AD51" i="29"/>
  <c r="AG51" i="29" s="1"/>
  <c r="AG50" i="29"/>
  <c r="AE50" i="29"/>
  <c r="AD50" i="29"/>
  <c r="AG49" i="29"/>
  <c r="AE49" i="29"/>
  <c r="AD49" i="29"/>
  <c r="AG48" i="29"/>
  <c r="AD48" i="29"/>
  <c r="AG47" i="29"/>
  <c r="AE47" i="29"/>
  <c r="AD47" i="29"/>
  <c r="AG46" i="29"/>
  <c r="AG45" i="29"/>
  <c r="AD44" i="29"/>
  <c r="AG44" i="29" s="1"/>
  <c r="AE43" i="29"/>
  <c r="AG43" i="29" s="1"/>
  <c r="AE42" i="29"/>
  <c r="AG42" i="29" s="1"/>
  <c r="AG41" i="29"/>
  <c r="AE41" i="29"/>
  <c r="AE40" i="29"/>
  <c r="AD40" i="29"/>
  <c r="AG40" i="29" s="1"/>
  <c r="AG39" i="29"/>
  <c r="AE39" i="29"/>
  <c r="AD39" i="29"/>
  <c r="AG38" i="29"/>
  <c r="AG37" i="29"/>
  <c r="AG36" i="29"/>
  <c r="AG35" i="29"/>
  <c r="AE35" i="29"/>
  <c r="AD35" i="29"/>
  <c r="AD34" i="29"/>
  <c r="AG34" i="29" s="1"/>
  <c r="AG33" i="29"/>
  <c r="AE33" i="29"/>
  <c r="AD33" i="29"/>
  <c r="AG32" i="29"/>
  <c r="AE32" i="29"/>
  <c r="AD32" i="29"/>
  <c r="AE31" i="29"/>
  <c r="AG30" i="29"/>
  <c r="AE30" i="29"/>
  <c r="AG29" i="29"/>
  <c r="AG28" i="29"/>
  <c r="AG27" i="29"/>
  <c r="AG26" i="29"/>
  <c r="AG25" i="29"/>
  <c r="AG24" i="29"/>
  <c r="AG23" i="29"/>
  <c r="AG22" i="29"/>
  <c r="AG21" i="29"/>
  <c r="AG20" i="29"/>
  <c r="AG19" i="29"/>
  <c r="AG18" i="29"/>
  <c r="AG17" i="29"/>
  <c r="AG16" i="29"/>
  <c r="AG15" i="29"/>
  <c r="AE15" i="29"/>
  <c r="AD15" i="29"/>
  <c r="AG14" i="29"/>
  <c r="AG13" i="29"/>
  <c r="AD13" i="29"/>
  <c r="AG12" i="29"/>
  <c r="AD12" i="29"/>
  <c r="AG11" i="29"/>
  <c r="AD11" i="29"/>
  <c r="AE10" i="29"/>
  <c r="AD10" i="29"/>
  <c r="AG10" i="29" s="1"/>
  <c r="AE9" i="29"/>
  <c r="AG9" i="29" s="1"/>
  <c r="AD9" i="29"/>
  <c r="AG8" i="29"/>
  <c r="AE8" i="29"/>
  <c r="AD8" i="29"/>
  <c r="AE7" i="29"/>
  <c r="AD7" i="29"/>
  <c r="AG7" i="29" s="1"/>
  <c r="AG6" i="29"/>
  <c r="AE6" i="29"/>
  <c r="AD6" i="29"/>
  <c r="AG5" i="29"/>
  <c r="AE5" i="29"/>
  <c r="AD5" i="29"/>
  <c r="AG4" i="29"/>
  <c r="AE4" i="29"/>
  <c r="AD4" i="29"/>
  <c r="AG56" i="30"/>
  <c r="AG55" i="30"/>
  <c r="AE55" i="30"/>
  <c r="AD55" i="30"/>
  <c r="AE54" i="30"/>
  <c r="AD54" i="30"/>
  <c r="AG54" i="30" s="1"/>
  <c r="AG51" i="30"/>
  <c r="AE51" i="30"/>
  <c r="AD51" i="30"/>
  <c r="AG50" i="30"/>
  <c r="AE50" i="30"/>
  <c r="AD50" i="30"/>
  <c r="AG49" i="30"/>
  <c r="AE49" i="30"/>
  <c r="AD49" i="30"/>
  <c r="AD48" i="30"/>
  <c r="AG48" i="30" s="1"/>
  <c r="AG47" i="30"/>
  <c r="AE47" i="30"/>
  <c r="AD47" i="30"/>
  <c r="AG46" i="30"/>
  <c r="AG45" i="30"/>
  <c r="AG44" i="30"/>
  <c r="AD44" i="30"/>
  <c r="AG43" i="30"/>
  <c r="AE43" i="30"/>
  <c r="AG42" i="30"/>
  <c r="AE42" i="30"/>
  <c r="AG41" i="30"/>
  <c r="AE41" i="30"/>
  <c r="AG40" i="30"/>
  <c r="AE40" i="30"/>
  <c r="AD40" i="30"/>
  <c r="AG39" i="30"/>
  <c r="AE39" i="30"/>
  <c r="AD39" i="30"/>
  <c r="AG38" i="30"/>
  <c r="AG37" i="30"/>
  <c r="AG36" i="30"/>
  <c r="AE35" i="30"/>
  <c r="AD35" i="30"/>
  <c r="AG35" i="30" s="1"/>
  <c r="AG34" i="30"/>
  <c r="AD34" i="30"/>
  <c r="AG33" i="30"/>
  <c r="AE33" i="30"/>
  <c r="AD33" i="30"/>
  <c r="AE32" i="30"/>
  <c r="AD32" i="30"/>
  <c r="AG32" i="30" s="1"/>
  <c r="AE31" i="30"/>
  <c r="AE30" i="30"/>
  <c r="AG30" i="30" s="1"/>
  <c r="AG29" i="30"/>
  <c r="AG28" i="30"/>
  <c r="AG27" i="30"/>
  <c r="AG26" i="30"/>
  <c r="AG25" i="30"/>
  <c r="AG24" i="30"/>
  <c r="AG23" i="30"/>
  <c r="AG22" i="30"/>
  <c r="AG21" i="30"/>
  <c r="AG20" i="30"/>
  <c r="AG19" i="30"/>
  <c r="AG18" i="30"/>
  <c r="AG17" i="30"/>
  <c r="AG16" i="30"/>
  <c r="AE15" i="30"/>
  <c r="AD15" i="30"/>
  <c r="AG15" i="30" s="1"/>
  <c r="AG14" i="30"/>
  <c r="AD13" i="30"/>
  <c r="AG13" i="30" s="1"/>
  <c r="AG12" i="30"/>
  <c r="AD12" i="30"/>
  <c r="AD11" i="30"/>
  <c r="AG11" i="30" s="1"/>
  <c r="AE10" i="30"/>
  <c r="AG10" i="30" s="1"/>
  <c r="AD10" i="30"/>
  <c r="AG9" i="30"/>
  <c r="AE9" i="30"/>
  <c r="AD9" i="30"/>
  <c r="AE8" i="30"/>
  <c r="AD8" i="30"/>
  <c r="AG8" i="30" s="1"/>
  <c r="AG7" i="30"/>
  <c r="AE7" i="30"/>
  <c r="AD7" i="30"/>
  <c r="AG6" i="30"/>
  <c r="AE6" i="30"/>
  <c r="AD6" i="30"/>
  <c r="AG5" i="30"/>
  <c r="AE5" i="30"/>
  <c r="AD5" i="30"/>
  <c r="AE4" i="30"/>
  <c r="AD4" i="30"/>
  <c r="AG4" i="30" s="1"/>
  <c r="AG56" i="31"/>
  <c r="AE55" i="31"/>
  <c r="AD55" i="31"/>
  <c r="AG55" i="31" s="1"/>
  <c r="AG54" i="31"/>
  <c r="AE54" i="31"/>
  <c r="AD54" i="31"/>
  <c r="AG51" i="31"/>
  <c r="AE51" i="31"/>
  <c r="AD51" i="31"/>
  <c r="AG50" i="31"/>
  <c r="AE50" i="31"/>
  <c r="AD50" i="31"/>
  <c r="AE49" i="31"/>
  <c r="AD49" i="31"/>
  <c r="AG49" i="31" s="1"/>
  <c r="AG48" i="31"/>
  <c r="AD48" i="31"/>
  <c r="AG47" i="31"/>
  <c r="AE47" i="31"/>
  <c r="AD47" i="31"/>
  <c r="AG46" i="31"/>
  <c r="AG45" i="31"/>
  <c r="AG44" i="31"/>
  <c r="AD44" i="31"/>
  <c r="AE43" i="31"/>
  <c r="AG43" i="31" s="1"/>
  <c r="AE42" i="31"/>
  <c r="AG42" i="31" s="1"/>
  <c r="AE41" i="31"/>
  <c r="AG41" i="31" s="1"/>
  <c r="AG40" i="31"/>
  <c r="AE40" i="31"/>
  <c r="AD40" i="31"/>
  <c r="AG39" i="31"/>
  <c r="AE39" i="31"/>
  <c r="AD39" i="31"/>
  <c r="AG38" i="31"/>
  <c r="AG37" i="31"/>
  <c r="AG36" i="31"/>
  <c r="AE35" i="31"/>
  <c r="AD35" i="31"/>
  <c r="AG35" i="31" s="1"/>
  <c r="AD34" i="31"/>
  <c r="AG34" i="31" s="1"/>
  <c r="AE33" i="31"/>
  <c r="AD33" i="31"/>
  <c r="AG33" i="31" s="1"/>
  <c r="AE32" i="31"/>
  <c r="AD32" i="31"/>
  <c r="AG32" i="31" s="1"/>
  <c r="AE31" i="31"/>
  <c r="AG31" i="31" s="1"/>
  <c r="AG29" i="31"/>
  <c r="AG28" i="31"/>
  <c r="AG27" i="31"/>
  <c r="AG26" i="31"/>
  <c r="AG25" i="31"/>
  <c r="AG24" i="31"/>
  <c r="AG23" i="31"/>
  <c r="AG22" i="31"/>
  <c r="AG21" i="31"/>
  <c r="AG20" i="31"/>
  <c r="AG19" i="31"/>
  <c r="AG18" i="31"/>
  <c r="AG17" i="31"/>
  <c r="AG16" i="31"/>
  <c r="AE15" i="31"/>
  <c r="AD15" i="31"/>
  <c r="AG15" i="31" s="1"/>
  <c r="AG14" i="31"/>
  <c r="AD13" i="31"/>
  <c r="AG13" i="31" s="1"/>
  <c r="AD12" i="31"/>
  <c r="AG12" i="31" s="1"/>
  <c r="AD11" i="31"/>
  <c r="AG11" i="31" s="1"/>
  <c r="AG10" i="31"/>
  <c r="AE10" i="31"/>
  <c r="AD10" i="31"/>
  <c r="AG9" i="31"/>
  <c r="AE9" i="31"/>
  <c r="AD9" i="31"/>
  <c r="AE8" i="31"/>
  <c r="AD8" i="31"/>
  <c r="AG8" i="31" s="1"/>
  <c r="AE7" i="31"/>
  <c r="AD7" i="31"/>
  <c r="AG7" i="31" s="1"/>
  <c r="AE6" i="31"/>
  <c r="AG6" i="31" s="1"/>
  <c r="AD6" i="31"/>
  <c r="AG5" i="31"/>
  <c r="AE5" i="31"/>
  <c r="AD5" i="31"/>
  <c r="AE4" i="31"/>
  <c r="AD4" i="31"/>
  <c r="AG4" i="31" s="1"/>
  <c r="AG56" i="32"/>
  <c r="AE55" i="32"/>
  <c r="AD55" i="32"/>
  <c r="AG55" i="32" s="1"/>
  <c r="AE54" i="32"/>
  <c r="AD54" i="32"/>
  <c r="AG54" i="32" s="1"/>
  <c r="AE51" i="32"/>
  <c r="AG51" i="32" s="1"/>
  <c r="AD51" i="32"/>
  <c r="AG50" i="32"/>
  <c r="AE50" i="32"/>
  <c r="AD50" i="32"/>
  <c r="AE49" i="32"/>
  <c r="AD49" i="32"/>
  <c r="AG49" i="32" s="1"/>
  <c r="AG48" i="32"/>
  <c r="AD48" i="32"/>
  <c r="AG47" i="32"/>
  <c r="AE47" i="32"/>
  <c r="AD47" i="32"/>
  <c r="AG46" i="32"/>
  <c r="AG45" i="32"/>
  <c r="AD44" i="32"/>
  <c r="AG44" i="32" s="1"/>
  <c r="AE43" i="32"/>
  <c r="AG43" i="32" s="1"/>
  <c r="AG42" i="32"/>
  <c r="AE42" i="32"/>
  <c r="AE41" i="32"/>
  <c r="AG41" i="32" s="1"/>
  <c r="AE40" i="32"/>
  <c r="AG40" i="32" s="1"/>
  <c r="AD40" i="32"/>
  <c r="AG39" i="32"/>
  <c r="AE39" i="32"/>
  <c r="AD39" i="32"/>
  <c r="AG38" i="32"/>
  <c r="AG37" i="32"/>
  <c r="AG36" i="32"/>
  <c r="AG35" i="32"/>
  <c r="AE35" i="32"/>
  <c r="AD35" i="32"/>
  <c r="AG34" i="32"/>
  <c r="AD34" i="32"/>
  <c r="AE33" i="32"/>
  <c r="AD33" i="32"/>
  <c r="AG33" i="32" s="1"/>
  <c r="AG32" i="32"/>
  <c r="AE32" i="32"/>
  <c r="AD32" i="32"/>
  <c r="AE31" i="32"/>
  <c r="AE30" i="32" s="1"/>
  <c r="AG30" i="32" s="1"/>
  <c r="AG29" i="32"/>
  <c r="AG28" i="32"/>
  <c r="AG27" i="32"/>
  <c r="AG26" i="32"/>
  <c r="AG25" i="32"/>
  <c r="AG24" i="32"/>
  <c r="AG23" i="32"/>
  <c r="AG22" i="32"/>
  <c r="AG21" i="32"/>
  <c r="AG20" i="32"/>
  <c r="AG19" i="32"/>
  <c r="AG18" i="32"/>
  <c r="AG17" i="32"/>
  <c r="AG16" i="32"/>
  <c r="AE15" i="32"/>
  <c r="AD15" i="32"/>
  <c r="AG15" i="32" s="1"/>
  <c r="AG14" i="32"/>
  <c r="AG13" i="32"/>
  <c r="AD13" i="32"/>
  <c r="AG12" i="32"/>
  <c r="AD12" i="32"/>
  <c r="AD11" i="32"/>
  <c r="AG11" i="32" s="1"/>
  <c r="AG10" i="32"/>
  <c r="AE10" i="32"/>
  <c r="AD10" i="32"/>
  <c r="AE9" i="32"/>
  <c r="AD9" i="32"/>
  <c r="AG9" i="32" s="1"/>
  <c r="AE8" i="32"/>
  <c r="AD8" i="32"/>
  <c r="AG8" i="32" s="1"/>
  <c r="AE7" i="32"/>
  <c r="AG7" i="32" s="1"/>
  <c r="AD7" i="32"/>
  <c r="AG6" i="32"/>
  <c r="AE6" i="32"/>
  <c r="AD6" i="32"/>
  <c r="AE5" i="32"/>
  <c r="AD5" i="32"/>
  <c r="AG5" i="32" s="1"/>
  <c r="AG4" i="32"/>
  <c r="AE4" i="32"/>
  <c r="AD4" i="32"/>
  <c r="AG57" i="1"/>
  <c r="AD57" i="1"/>
  <c r="AC57" i="1"/>
  <c r="AG56" i="1"/>
  <c r="AE55" i="1"/>
  <c r="AG55" i="1" s="1"/>
  <c r="AD55" i="1"/>
  <c r="AG54" i="1"/>
  <c r="AE54" i="1"/>
  <c r="AD54" i="1"/>
  <c r="AE51" i="1"/>
  <c r="AD51" i="1"/>
  <c r="AG51" i="1" s="1"/>
  <c r="AG50" i="1"/>
  <c r="AE50" i="1"/>
  <c r="AD50" i="1"/>
  <c r="AG49" i="1"/>
  <c r="AE49" i="1"/>
  <c r="AD49" i="1"/>
  <c r="AG48" i="1"/>
  <c r="AD48" i="1"/>
  <c r="AG47" i="1"/>
  <c r="AE47" i="1"/>
  <c r="AD47" i="1"/>
  <c r="AG46" i="1"/>
  <c r="AG45" i="1"/>
  <c r="AD44" i="1"/>
  <c r="AG44" i="1" s="1"/>
  <c r="AE43" i="1"/>
  <c r="AG43" i="1" s="1"/>
  <c r="AE42" i="1"/>
  <c r="AG42" i="1" s="1"/>
  <c r="AG41" i="1"/>
  <c r="AE41" i="1"/>
  <c r="AE40" i="1"/>
  <c r="AD40" i="1"/>
  <c r="AG40" i="1" s="1"/>
  <c r="AG39" i="1"/>
  <c r="AE39" i="1"/>
  <c r="AD39" i="1"/>
  <c r="AG38" i="1"/>
  <c r="AG37" i="1"/>
  <c r="AG36" i="1"/>
  <c r="AG35" i="1"/>
  <c r="AE35" i="1"/>
  <c r="AD35" i="1"/>
  <c r="AD34" i="1"/>
  <c r="AG34" i="1" s="1"/>
  <c r="AG33" i="1"/>
  <c r="AE33" i="1"/>
  <c r="AD33" i="1"/>
  <c r="AG32" i="1"/>
  <c r="AE32" i="1"/>
  <c r="AD32" i="1"/>
  <c r="AE31" i="1"/>
  <c r="AG30" i="1"/>
  <c r="AE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E15" i="1"/>
  <c r="AD15" i="1"/>
  <c r="AG14" i="1"/>
  <c r="AG13" i="1"/>
  <c r="AD13" i="1"/>
  <c r="AG12" i="1"/>
  <c r="AD12" i="1"/>
  <c r="AG11" i="1"/>
  <c r="AD11" i="1"/>
  <c r="AE10" i="1"/>
  <c r="AD10" i="1"/>
  <c r="AG10" i="1" s="1"/>
  <c r="AE9" i="1"/>
  <c r="AG9" i="1" s="1"/>
  <c r="AD9" i="1"/>
  <c r="AG8" i="1"/>
  <c r="AE8" i="1"/>
  <c r="AD8" i="1"/>
  <c r="AE7" i="1"/>
  <c r="AD7" i="1"/>
  <c r="AG7" i="1" s="1"/>
  <c r="AG6" i="1"/>
  <c r="AE6" i="1"/>
  <c r="AD6" i="1"/>
  <c r="AG5" i="1"/>
  <c r="AE5" i="1"/>
  <c r="AD5" i="1"/>
  <c r="AG4" i="1"/>
  <c r="AE4" i="1"/>
  <c r="AD4" i="1"/>
  <c r="AG7" i="24" l="1"/>
  <c r="AG8" i="20"/>
  <c r="AG5" i="13"/>
  <c r="AG39" i="6"/>
  <c r="AG32" i="4"/>
  <c r="AG54" i="25"/>
  <c r="AG54" i="20"/>
  <c r="AG40" i="19"/>
  <c r="AG50" i="18"/>
  <c r="AG7" i="15"/>
  <c r="AG51" i="15"/>
  <c r="AG15" i="8"/>
  <c r="AG6" i="6"/>
  <c r="AG4" i="4"/>
  <c r="AG50" i="23"/>
  <c r="AG51" i="19"/>
  <c r="AG10" i="18"/>
  <c r="AG9" i="17"/>
  <c r="AG54" i="16"/>
  <c r="AG10" i="10"/>
  <c r="AG5" i="5"/>
  <c r="AE30" i="31"/>
  <c r="AG30" i="31" s="1"/>
  <c r="AG55" i="21"/>
  <c r="AG15" i="20"/>
  <c r="AG47" i="18"/>
  <c r="AG8" i="16"/>
  <c r="AG47" i="14"/>
  <c r="AG54" i="8"/>
  <c r="AG10" i="2"/>
  <c r="AG32" i="20"/>
  <c r="AG7" i="19"/>
  <c r="AG39" i="18"/>
  <c r="AG55" i="17"/>
  <c r="AG39" i="14"/>
  <c r="AG32" i="12"/>
  <c r="AG47" i="6"/>
  <c r="C163" i="33"/>
  <c r="D163" i="33"/>
  <c r="C164" i="33"/>
  <c r="D164" i="33"/>
  <c r="C165" i="33"/>
  <c r="D165" i="33"/>
  <c r="C166" i="33"/>
  <c r="D166" i="33"/>
  <c r="C167" i="33"/>
  <c r="D167" i="33"/>
  <c r="C168" i="33"/>
  <c r="D168" i="33"/>
  <c r="C169" i="33"/>
  <c r="D169" i="33"/>
  <c r="C170" i="33"/>
  <c r="D170" i="33"/>
  <c r="C171" i="33"/>
  <c r="D171" i="33"/>
  <c r="C172" i="33"/>
  <c r="D172" i="33"/>
  <c r="C173" i="33"/>
  <c r="D173" i="33"/>
  <c r="C174" i="33"/>
  <c r="D174" i="33"/>
  <c r="C175" i="33"/>
  <c r="D175" i="33"/>
  <c r="C176" i="33"/>
  <c r="D176" i="33"/>
  <c r="C177" i="33"/>
  <c r="D177" i="33"/>
  <c r="C178" i="33"/>
  <c r="D178" i="33"/>
  <c r="C179" i="33"/>
  <c r="D179" i="33"/>
  <c r="C180" i="33"/>
  <c r="D180" i="33"/>
  <c r="C181" i="33"/>
  <c r="D181" i="33"/>
  <c r="C182" i="33"/>
  <c r="D182" i="33"/>
  <c r="C183" i="33"/>
  <c r="D183" i="33"/>
  <c r="C184" i="33"/>
  <c r="D184" i="33"/>
  <c r="C185" i="33"/>
  <c r="D185" i="33"/>
  <c r="C186" i="33"/>
  <c r="D186" i="33"/>
  <c r="C187" i="33"/>
  <c r="D187" i="33"/>
  <c r="C188" i="33"/>
  <c r="D188" i="33"/>
  <c r="C189" i="33"/>
  <c r="D189" i="33"/>
  <c r="C190" i="33"/>
  <c r="D190" i="33"/>
  <c r="C191" i="33"/>
  <c r="D191" i="33"/>
  <c r="C192" i="33"/>
  <c r="D192" i="33"/>
  <c r="C193" i="33"/>
  <c r="D193" i="33"/>
  <c r="T157" i="33" l="1"/>
  <c r="AN4" i="36" l="1"/>
  <c r="AN3" i="36"/>
  <c r="AN5" i="36"/>
  <c r="AN6" i="36"/>
  <c r="AN2" i="36"/>
  <c r="O144" i="34" l="1"/>
  <c r="P144" i="34"/>
  <c r="Q144" i="34"/>
  <c r="T144" i="34"/>
  <c r="U144" i="34"/>
  <c r="V144" i="34"/>
  <c r="W144" i="34"/>
  <c r="X144" i="34"/>
  <c r="AA144" i="34"/>
  <c r="AB144" i="34"/>
  <c r="AC144" i="34"/>
  <c r="AD144" i="34"/>
  <c r="AE144" i="34"/>
  <c r="AH144" i="34"/>
  <c r="AI144" i="34"/>
  <c r="AJ144" i="34"/>
  <c r="AM144" i="34"/>
  <c r="AN144" i="34"/>
  <c r="AO144" i="34"/>
  <c r="N144" i="34"/>
  <c r="O138" i="34"/>
  <c r="P138" i="34"/>
  <c r="Q138" i="34"/>
  <c r="T138" i="34"/>
  <c r="U138" i="34"/>
  <c r="V138" i="34"/>
  <c r="W138" i="34"/>
  <c r="X138" i="34"/>
  <c r="AA138" i="34"/>
  <c r="AB138" i="34"/>
  <c r="AC138" i="34"/>
  <c r="AD138" i="34"/>
  <c r="AE138" i="34"/>
  <c r="AH138" i="34"/>
  <c r="AI138" i="34"/>
  <c r="AJ138" i="34"/>
  <c r="AM138" i="34"/>
  <c r="AN138" i="34"/>
  <c r="AO138" i="34"/>
  <c r="N138" i="34"/>
  <c r="G249" i="34"/>
  <c r="D250" i="34"/>
  <c r="N250" i="34"/>
  <c r="L250" i="34"/>
  <c r="I250" i="34"/>
  <c r="G250" i="34"/>
  <c r="C250" i="34"/>
  <c r="B250" i="34"/>
  <c r="O247" i="34"/>
  <c r="J247" i="34"/>
  <c r="H250" i="34" s="1"/>
  <c r="E247" i="34"/>
  <c r="H249" i="34"/>
  <c r="I249" i="34"/>
  <c r="L249" i="34"/>
  <c r="N249" i="34"/>
  <c r="G248" i="34"/>
  <c r="H248" i="34"/>
  <c r="L248" i="34"/>
  <c r="N248" i="34"/>
  <c r="C249" i="34"/>
  <c r="D249" i="34"/>
  <c r="B249" i="34"/>
  <c r="C248" i="34"/>
  <c r="D248" i="34"/>
  <c r="B248" i="34"/>
  <c r="H35" i="34"/>
  <c r="I35" i="34"/>
  <c r="F35" i="34"/>
  <c r="G35" i="34"/>
  <c r="G34" i="34"/>
  <c r="H34" i="34"/>
  <c r="I34" i="34"/>
  <c r="F34" i="34"/>
  <c r="C287" i="33"/>
  <c r="D287" i="33"/>
  <c r="E287" i="33"/>
  <c r="B287" i="33"/>
  <c r="E286" i="33"/>
  <c r="C286" i="33"/>
  <c r="D286" i="33"/>
  <c r="B286" i="33"/>
  <c r="E285" i="33"/>
  <c r="C285" i="33"/>
  <c r="D285" i="33"/>
  <c r="B285" i="33"/>
  <c r="C284" i="33"/>
  <c r="D284" i="33"/>
  <c r="E281" i="33"/>
  <c r="E284" i="33"/>
  <c r="B284" i="33"/>
  <c r="G280" i="33"/>
  <c r="C280" i="33"/>
  <c r="D280" i="33"/>
  <c r="E280" i="33"/>
  <c r="F280" i="33"/>
  <c r="B280" i="33"/>
  <c r="G279" i="33"/>
  <c r="G278" i="33"/>
  <c r="G277" i="33"/>
  <c r="AS16" i="34" l="1"/>
  <c r="BI7" i="34"/>
  <c r="BJ7" i="34"/>
  <c r="BK7" i="34"/>
  <c r="BH7" i="34"/>
  <c r="AE36" i="33"/>
  <c r="AE37" i="33" l="1"/>
  <c r="G272" i="33" l="1"/>
  <c r="G271" i="33"/>
  <c r="C273" i="33"/>
  <c r="D273" i="33"/>
  <c r="E273" i="33"/>
  <c r="F273" i="33"/>
  <c r="G273" i="33"/>
  <c r="B273" i="33"/>
  <c r="AE35" i="33"/>
  <c r="AG31" i="33" l="1"/>
  <c r="C70" i="33" l="1"/>
  <c r="AV6" i="33" s="1"/>
  <c r="G241" i="33" l="1"/>
  <c r="G242" i="33"/>
  <c r="G243" i="33"/>
  <c r="G244" i="33"/>
  <c r="G245" i="33"/>
  <c r="G246" i="33"/>
  <c r="G247" i="33"/>
  <c r="G248" i="33"/>
  <c r="G249" i="33"/>
  <c r="G250" i="33"/>
  <c r="G251" i="33"/>
  <c r="G252" i="33"/>
  <c r="G253" i="33"/>
  <c r="G254" i="33"/>
  <c r="G255" i="33"/>
  <c r="G256" i="33"/>
  <c r="G257" i="33"/>
  <c r="G258" i="33"/>
  <c r="G259" i="33"/>
  <c r="G260" i="33"/>
  <c r="G261" i="33"/>
  <c r="G262" i="33"/>
  <c r="G263" i="33"/>
  <c r="G264" i="33"/>
  <c r="G265" i="33"/>
  <c r="G266" i="33"/>
  <c r="G267" i="33"/>
  <c r="G268" i="33"/>
  <c r="G269" i="33"/>
  <c r="G270" i="33"/>
  <c r="G240" i="33"/>
  <c r="AA212" i="34"/>
  <c r="Z212" i="34"/>
  <c r="Y212" i="34"/>
  <c r="X212" i="34"/>
  <c r="W212" i="34"/>
  <c r="AA211" i="34"/>
  <c r="Z211" i="34"/>
  <c r="Y211" i="34"/>
  <c r="X211" i="34"/>
  <c r="W211" i="34"/>
  <c r="AA210" i="34"/>
  <c r="Z210" i="34"/>
  <c r="Y210" i="34"/>
  <c r="X210" i="34"/>
  <c r="W210" i="34"/>
  <c r="M12" i="37" l="1"/>
  <c r="M25" i="37"/>
  <c r="C26" i="37"/>
  <c r="D26" i="37"/>
  <c r="E26" i="37"/>
  <c r="F26" i="37"/>
  <c r="G26" i="37"/>
  <c r="H26" i="37"/>
  <c r="I26" i="37"/>
  <c r="J26" i="37"/>
  <c r="K26" i="37"/>
  <c r="L26" i="37"/>
  <c r="B26" i="37"/>
  <c r="C13" i="37"/>
  <c r="D13" i="37"/>
  <c r="E13" i="37"/>
  <c r="F13" i="37"/>
  <c r="G13" i="37"/>
  <c r="H13" i="37"/>
  <c r="I13" i="37"/>
  <c r="J13" i="37"/>
  <c r="K13" i="37"/>
  <c r="L13" i="37"/>
  <c r="B13" i="37"/>
  <c r="AA78" i="38" l="1"/>
  <c r="AB78" i="38"/>
  <c r="AC78" i="38"/>
  <c r="AD78" i="38"/>
  <c r="AE78" i="38"/>
  <c r="AF78" i="38"/>
  <c r="Z83" i="38"/>
  <c r="AA83" i="38"/>
  <c r="AB83" i="38"/>
  <c r="AC83" i="38"/>
  <c r="AD83" i="38"/>
  <c r="AE83" i="38"/>
  <c r="AF83" i="38"/>
  <c r="Z88" i="38"/>
  <c r="AA88" i="38"/>
  <c r="AB88" i="38"/>
  <c r="AC88" i="38"/>
  <c r="AD88" i="38"/>
  <c r="AE88" i="38"/>
  <c r="AF88" i="38"/>
  <c r="Z78" i="38"/>
  <c r="M15" i="2" l="1"/>
  <c r="M15" i="3"/>
  <c r="M15" i="4"/>
  <c r="M15" i="5"/>
  <c r="M15" i="6"/>
  <c r="M15" i="7"/>
  <c r="M15" i="8"/>
  <c r="M15" i="9"/>
  <c r="M15" i="10"/>
  <c r="M15" i="11"/>
  <c r="M15" i="12"/>
  <c r="M15" i="13"/>
  <c r="M15" i="14"/>
  <c r="M15" i="15"/>
  <c r="M15" i="16"/>
  <c r="M15" i="17"/>
  <c r="M15" i="18"/>
  <c r="M15" i="19"/>
  <c r="M15" i="20"/>
  <c r="M15" i="21"/>
  <c r="M15" i="23"/>
  <c r="M15" i="24"/>
  <c r="M15" i="25"/>
  <c r="M15" i="26"/>
  <c r="M15" i="27"/>
  <c r="M15" i="28"/>
  <c r="M15" i="29"/>
  <c r="M15" i="30"/>
  <c r="M15" i="31"/>
  <c r="M15" i="32"/>
  <c r="M15" i="1"/>
  <c r="N15" i="2"/>
  <c r="N15" i="3"/>
  <c r="N15" i="4"/>
  <c r="N15" i="5"/>
  <c r="N15" i="6"/>
  <c r="N15" i="7"/>
  <c r="N15" i="8"/>
  <c r="N15" i="9"/>
  <c r="N15" i="10"/>
  <c r="N15" i="11"/>
  <c r="N15" i="12"/>
  <c r="N15" i="13"/>
  <c r="N15" i="14"/>
  <c r="N15" i="15"/>
  <c r="N15" i="16"/>
  <c r="N15" i="17"/>
  <c r="N15" i="18"/>
  <c r="N15" i="19"/>
  <c r="N15" i="20"/>
  <c r="N15" i="21"/>
  <c r="N15" i="23"/>
  <c r="N15" i="24"/>
  <c r="N15" i="25"/>
  <c r="N15" i="26"/>
  <c r="N15" i="27"/>
  <c r="N15" i="28"/>
  <c r="N15" i="29"/>
  <c r="N15" i="30"/>
  <c r="N15" i="31"/>
  <c r="N15" i="32"/>
  <c r="N15" i="1"/>
  <c r="N31" i="2"/>
  <c r="N30" i="2" s="1"/>
  <c r="P30" i="2" s="1"/>
  <c r="N31" i="3"/>
  <c r="N30" i="3" s="1"/>
  <c r="P30" i="3" s="1"/>
  <c r="N31" i="4"/>
  <c r="N30" i="4" s="1"/>
  <c r="P30" i="4" s="1"/>
  <c r="N31" i="5"/>
  <c r="N30" i="5" s="1"/>
  <c r="P30" i="5" s="1"/>
  <c r="N31" i="6"/>
  <c r="N30" i="6" s="1"/>
  <c r="P30" i="6" s="1"/>
  <c r="N31" i="7"/>
  <c r="N30" i="7" s="1"/>
  <c r="P30" i="7" s="1"/>
  <c r="N31" i="8"/>
  <c r="N30" i="8" s="1"/>
  <c r="P30" i="8" s="1"/>
  <c r="N31" i="9"/>
  <c r="N30" i="9" s="1"/>
  <c r="P30" i="9" s="1"/>
  <c r="N31" i="10"/>
  <c r="N30" i="10" s="1"/>
  <c r="P30" i="10" s="1"/>
  <c r="N31" i="11"/>
  <c r="N30" i="11" s="1"/>
  <c r="P30" i="11" s="1"/>
  <c r="N31" i="12"/>
  <c r="N30" i="12" s="1"/>
  <c r="P30" i="12" s="1"/>
  <c r="N31" i="13"/>
  <c r="N30" i="13" s="1"/>
  <c r="P30" i="13" s="1"/>
  <c r="N31" i="14"/>
  <c r="N30" i="14" s="1"/>
  <c r="P30" i="14" s="1"/>
  <c r="N31" i="15"/>
  <c r="N30" i="15" s="1"/>
  <c r="P30" i="15" s="1"/>
  <c r="N31" i="16"/>
  <c r="N30" i="16" s="1"/>
  <c r="P30" i="16" s="1"/>
  <c r="N31" i="17"/>
  <c r="N30" i="17" s="1"/>
  <c r="P30" i="17" s="1"/>
  <c r="N31" i="18"/>
  <c r="N30" i="18" s="1"/>
  <c r="P30" i="18" s="1"/>
  <c r="N31" i="19"/>
  <c r="N30" i="19" s="1"/>
  <c r="P30" i="19" s="1"/>
  <c r="N31" i="20"/>
  <c r="N30" i="20" s="1"/>
  <c r="P30" i="20" s="1"/>
  <c r="N31" i="21"/>
  <c r="N30" i="21" s="1"/>
  <c r="P30" i="21" s="1"/>
  <c r="N31" i="23"/>
  <c r="N30" i="23" s="1"/>
  <c r="P30" i="23" s="1"/>
  <c r="N31" i="24"/>
  <c r="N30" i="24" s="1"/>
  <c r="P30" i="24" s="1"/>
  <c r="N31" i="25"/>
  <c r="N30" i="25" s="1"/>
  <c r="P30" i="25" s="1"/>
  <c r="N31" i="26"/>
  <c r="N30" i="26" s="1"/>
  <c r="P30" i="26" s="1"/>
  <c r="N31" i="27"/>
  <c r="N30" i="27" s="1"/>
  <c r="P30" i="27" s="1"/>
  <c r="N31" i="28"/>
  <c r="N30" i="28" s="1"/>
  <c r="P30" i="28" s="1"/>
  <c r="N31" i="29"/>
  <c r="N30" i="29" s="1"/>
  <c r="P30" i="29" s="1"/>
  <c r="N31" i="30"/>
  <c r="N30" i="30" s="1"/>
  <c r="P30" i="30" s="1"/>
  <c r="N31" i="31"/>
  <c r="N31" i="32"/>
  <c r="N30" i="32" s="1"/>
  <c r="P30" i="32" s="1"/>
  <c r="N31" i="1"/>
  <c r="N30" i="1" s="1"/>
  <c r="P30" i="1" s="1"/>
  <c r="N4" i="31"/>
  <c r="N30" i="31" l="1"/>
  <c r="P30" i="31" s="1"/>
  <c r="P31" i="31"/>
  <c r="AG100" i="34"/>
  <c r="AF100" i="34"/>
  <c r="AE100" i="34"/>
  <c r="AD100" i="34"/>
  <c r="AC100" i="34"/>
  <c r="D109" i="36"/>
  <c r="E109" i="36"/>
  <c r="F109" i="36"/>
  <c r="G109" i="36"/>
  <c r="H109" i="36"/>
  <c r="D108" i="36"/>
  <c r="E108" i="36"/>
  <c r="F108" i="36"/>
  <c r="G108" i="36"/>
  <c r="H108" i="36"/>
  <c r="D107" i="36"/>
  <c r="E107" i="36"/>
  <c r="F107" i="36"/>
  <c r="G107" i="36"/>
  <c r="H107" i="36"/>
  <c r="C109" i="36"/>
  <c r="C108" i="36"/>
  <c r="C107" i="36"/>
  <c r="D106" i="36"/>
  <c r="E106" i="36"/>
  <c r="F106" i="36"/>
  <c r="G106" i="36"/>
  <c r="H106" i="36"/>
  <c r="C106" i="36"/>
  <c r="D109" i="33"/>
  <c r="D110" i="33"/>
  <c r="AD12" i="36" l="1"/>
  <c r="B272" i="33" l="1"/>
  <c r="AH154" i="33" l="1"/>
  <c r="AG154" i="33"/>
  <c r="T127" i="33"/>
  <c r="T128" i="33"/>
  <c r="T129" i="33"/>
  <c r="T130" i="33"/>
  <c r="T131" i="33"/>
  <c r="T132" i="33"/>
  <c r="T133" i="33"/>
  <c r="T134" i="33"/>
  <c r="T135" i="33"/>
  <c r="T136" i="33"/>
  <c r="T137" i="33"/>
  <c r="T138" i="33"/>
  <c r="T139" i="33"/>
  <c r="T140" i="33"/>
  <c r="T141" i="33"/>
  <c r="T142" i="33"/>
  <c r="T143" i="33"/>
  <c r="T144" i="33"/>
  <c r="T145" i="33"/>
  <c r="T146" i="33"/>
  <c r="T147" i="33"/>
  <c r="T148" i="33"/>
  <c r="T149" i="33"/>
  <c r="T150" i="33"/>
  <c r="T151" i="33"/>
  <c r="T152" i="33"/>
  <c r="T153" i="33"/>
  <c r="T154" i="33"/>
  <c r="T155" i="33"/>
  <c r="T156" i="33"/>
  <c r="T126" i="33"/>
  <c r="AV11" i="33"/>
  <c r="AW11" i="33"/>
  <c r="AU11" i="33"/>
  <c r="AV9" i="33"/>
  <c r="AW9" i="33"/>
  <c r="AU9" i="33"/>
  <c r="AV8" i="33"/>
  <c r="AW8" i="33"/>
  <c r="AU8" i="33"/>
  <c r="R92" i="33"/>
  <c r="U154" i="33" l="1"/>
  <c r="G226" i="33"/>
  <c r="H226" i="33"/>
  <c r="I226" i="33"/>
  <c r="F226" i="33"/>
  <c r="G152" i="33"/>
  <c r="H152" i="33"/>
  <c r="I152" i="33"/>
  <c r="F152" i="33"/>
  <c r="G106" i="33"/>
  <c r="H106" i="33"/>
  <c r="I106" i="33"/>
  <c r="F106" i="33"/>
  <c r="G68" i="33"/>
  <c r="H68" i="33"/>
  <c r="I68" i="33"/>
  <c r="F68" i="33"/>
  <c r="G30" i="33"/>
  <c r="H30" i="33"/>
  <c r="I30" i="33"/>
  <c r="F30" i="33"/>
  <c r="D27" i="37" l="1"/>
  <c r="D29" i="37" s="1"/>
  <c r="E27" i="37"/>
  <c r="E29" i="37" s="1"/>
  <c r="F27" i="37"/>
  <c r="F29" i="37" s="1"/>
  <c r="C28" i="37"/>
  <c r="D28" i="37"/>
  <c r="E28" i="37"/>
  <c r="F28" i="37"/>
  <c r="G27" i="37"/>
  <c r="G29" i="37" s="1"/>
  <c r="H27" i="37"/>
  <c r="H29" i="37" s="1"/>
  <c r="I27" i="37"/>
  <c r="I29" i="37" s="1"/>
  <c r="J28" i="37"/>
  <c r="K28" i="37"/>
  <c r="M26" i="37"/>
  <c r="B27" i="37"/>
  <c r="B29" i="37" s="1"/>
  <c r="J30" i="37" l="1"/>
  <c r="G28" i="37"/>
  <c r="L27" i="37"/>
  <c r="M27" i="37" s="1"/>
  <c r="B28" i="37"/>
  <c r="L28" i="37"/>
  <c r="M28" i="37" s="1"/>
  <c r="I28" i="37"/>
  <c r="H28" i="37"/>
  <c r="C27" i="37"/>
  <c r="C29" i="37" s="1"/>
  <c r="K27" i="37"/>
  <c r="K29" i="37" s="1"/>
  <c r="J27" i="37"/>
  <c r="J29" i="37" s="1"/>
  <c r="C272" i="33"/>
  <c r="D272" i="33"/>
  <c r="E272" i="33"/>
  <c r="F272" i="33"/>
  <c r="L29" i="37" l="1"/>
  <c r="M29" i="37" s="1"/>
  <c r="C106" i="34"/>
  <c r="C105" i="34"/>
  <c r="C103" i="34"/>
  <c r="C102" i="34"/>
  <c r="BB7" i="33"/>
  <c r="BA7" i="33"/>
  <c r="AZ7" i="33"/>
  <c r="AY7" i="33"/>
  <c r="AX7" i="33"/>
  <c r="AE53" i="38"/>
  <c r="AF53" i="38"/>
  <c r="AA52" i="38"/>
  <c r="AA53" i="38" s="1"/>
  <c r="AB52" i="38"/>
  <c r="AB53" i="38" s="1"/>
  <c r="AC52" i="38"/>
  <c r="AC53" i="38" s="1"/>
  <c r="AD52" i="38"/>
  <c r="AD53" i="38" s="1"/>
  <c r="AE52" i="38"/>
  <c r="AF52" i="38"/>
  <c r="N51" i="38"/>
  <c r="N52" i="38"/>
  <c r="N53" i="38"/>
  <c r="N54" i="38"/>
  <c r="N55" i="38"/>
  <c r="N56" i="38"/>
  <c r="N57" i="38"/>
  <c r="N58" i="38"/>
  <c r="N59" i="38"/>
  <c r="N60" i="38"/>
  <c r="N61" i="38"/>
  <c r="N62" i="38"/>
  <c r="N63" i="38"/>
  <c r="N64" i="38"/>
  <c r="N65" i="38"/>
  <c r="N66" i="38"/>
  <c r="N67" i="38"/>
  <c r="N68" i="38"/>
  <c r="N69" i="38"/>
  <c r="N70" i="38"/>
  <c r="N50" i="38"/>
  <c r="Z52" i="38"/>
  <c r="Z53" i="38" s="1"/>
  <c r="AA39" i="38"/>
  <c r="AA40" i="38" s="1"/>
  <c r="AB39" i="38"/>
  <c r="AB40" i="38" s="1"/>
  <c r="AC39" i="38"/>
  <c r="AC40" i="38" s="1"/>
  <c r="AD39" i="38"/>
  <c r="AD40" i="38" s="1"/>
  <c r="AE39" i="38"/>
  <c r="AE40" i="38" s="1"/>
  <c r="AF39" i="38"/>
  <c r="AF40" i="38" s="1"/>
  <c r="Z39" i="38"/>
  <c r="Z40" i="38" s="1"/>
  <c r="AC35" i="38"/>
  <c r="AA34" i="38"/>
  <c r="AA35" i="38" s="1"/>
  <c r="AB34" i="38"/>
  <c r="AB35" i="38" s="1"/>
  <c r="AC34" i="38"/>
  <c r="AD34" i="38"/>
  <c r="AD35" i="38" s="1"/>
  <c r="AE34" i="38"/>
  <c r="AE35" i="38" s="1"/>
  <c r="AF34" i="38"/>
  <c r="AF35" i="38" s="1"/>
  <c r="Z34" i="38"/>
  <c r="Z35" i="38" s="1"/>
  <c r="AA29" i="38"/>
  <c r="AA30" i="38" s="1"/>
  <c r="AB29" i="38"/>
  <c r="AB30" i="38" s="1"/>
  <c r="AC29" i="38"/>
  <c r="AC30" i="38" s="1"/>
  <c r="AD29" i="38"/>
  <c r="AD30" i="38" s="1"/>
  <c r="AE29" i="38"/>
  <c r="AE30" i="38" s="1"/>
  <c r="AF29" i="38"/>
  <c r="AF30" i="38" s="1"/>
  <c r="Z29" i="38"/>
  <c r="Z30" i="38" s="1"/>
  <c r="N27" i="38"/>
  <c r="Z44" i="38" l="1"/>
  <c r="N28" i="38"/>
  <c r="N29" i="38"/>
  <c r="N30" i="38"/>
  <c r="N31" i="38"/>
  <c r="N32" i="38"/>
  <c r="N33" i="38"/>
  <c r="N34" i="38"/>
  <c r="N35" i="38"/>
  <c r="N36" i="38"/>
  <c r="N37" i="38"/>
  <c r="N38" i="38"/>
  <c r="N39" i="38"/>
  <c r="N40" i="38"/>
  <c r="N41" i="38"/>
  <c r="N42" i="38"/>
  <c r="N43" i="38"/>
  <c r="N44" i="38"/>
  <c r="N45" i="38"/>
  <c r="N46" i="38"/>
  <c r="N47" i="38"/>
  <c r="N4" i="38"/>
  <c r="N5" i="38"/>
  <c r="N6" i="38"/>
  <c r="N7" i="38"/>
  <c r="N8" i="38"/>
  <c r="N9" i="38"/>
  <c r="N10" i="38"/>
  <c r="N11" i="38"/>
  <c r="N12" i="38"/>
  <c r="N13" i="38"/>
  <c r="N14" i="38"/>
  <c r="N15" i="38"/>
  <c r="N16" i="38"/>
  <c r="N17" i="38"/>
  <c r="N18" i="38"/>
  <c r="N19" i="38"/>
  <c r="N20" i="38"/>
  <c r="N21" i="38"/>
  <c r="N22" i="38"/>
  <c r="N23" i="38"/>
  <c r="N3" i="38"/>
  <c r="T128" i="38"/>
  <c r="T129" i="38"/>
  <c r="T130" i="38"/>
  <c r="T131" i="38"/>
  <c r="T132" i="38"/>
  <c r="T133" i="38"/>
  <c r="T134" i="38"/>
  <c r="T135" i="38"/>
  <c r="T136" i="38"/>
  <c r="T137" i="38"/>
  <c r="T138" i="38"/>
  <c r="T139" i="38"/>
  <c r="T140" i="38"/>
  <c r="T141" i="38"/>
  <c r="T142" i="38"/>
  <c r="T143" i="38"/>
  <c r="T144" i="38"/>
  <c r="T145" i="38"/>
  <c r="T146" i="38"/>
  <c r="T147" i="38"/>
  <c r="T127" i="38"/>
  <c r="P131" i="38"/>
  <c r="P132" i="38"/>
  <c r="P133" i="38"/>
  <c r="P134" i="38"/>
  <c r="P135" i="38"/>
  <c r="P136" i="38"/>
  <c r="P137" i="38"/>
  <c r="P138" i="38"/>
  <c r="P139" i="38"/>
  <c r="P140" i="38"/>
  <c r="P141" i="38"/>
  <c r="P142" i="38"/>
  <c r="P143" i="38"/>
  <c r="P144" i="38"/>
  <c r="P145" i="38"/>
  <c r="P146" i="38"/>
  <c r="P147" i="38"/>
  <c r="P130" i="38"/>
  <c r="P128" i="38"/>
  <c r="P129" i="38"/>
  <c r="P127" i="38"/>
  <c r="L128" i="38"/>
  <c r="L129" i="38"/>
  <c r="L130" i="38"/>
  <c r="L131" i="38"/>
  <c r="L132" i="38"/>
  <c r="L133" i="38"/>
  <c r="L134" i="38"/>
  <c r="L135" i="38"/>
  <c r="L136" i="38"/>
  <c r="L137" i="38"/>
  <c r="L138" i="38"/>
  <c r="L139" i="38"/>
  <c r="L140" i="38"/>
  <c r="L141" i="38"/>
  <c r="L142" i="38"/>
  <c r="L143" i="38"/>
  <c r="L144" i="38"/>
  <c r="L145" i="38"/>
  <c r="L146" i="38"/>
  <c r="L147" i="38"/>
  <c r="L127" i="38"/>
  <c r="H128" i="38"/>
  <c r="H129" i="38"/>
  <c r="H130" i="38"/>
  <c r="H131" i="38"/>
  <c r="H132" i="38"/>
  <c r="H133" i="38"/>
  <c r="H134" i="38"/>
  <c r="H135" i="38"/>
  <c r="H136" i="38"/>
  <c r="H137" i="38"/>
  <c r="H138" i="38"/>
  <c r="H139" i="38"/>
  <c r="H140" i="38"/>
  <c r="H141" i="38"/>
  <c r="H142" i="38"/>
  <c r="H143" i="38"/>
  <c r="H144" i="38"/>
  <c r="H145" i="38"/>
  <c r="H146" i="38"/>
  <c r="H147" i="38"/>
  <c r="H127" i="38"/>
  <c r="D128" i="38"/>
  <c r="D129" i="38"/>
  <c r="D130" i="38"/>
  <c r="D131" i="38"/>
  <c r="D132" i="38"/>
  <c r="D133" i="38"/>
  <c r="D134" i="38"/>
  <c r="D135" i="38"/>
  <c r="D136" i="38"/>
  <c r="D137" i="38"/>
  <c r="D138" i="38"/>
  <c r="D139" i="38"/>
  <c r="D140" i="38"/>
  <c r="D141" i="38"/>
  <c r="D142" i="38"/>
  <c r="D143" i="38"/>
  <c r="D144" i="38"/>
  <c r="D145" i="38"/>
  <c r="D146" i="38"/>
  <c r="D147" i="38"/>
  <c r="D127" i="38"/>
  <c r="V74" i="38"/>
  <c r="U74" i="38"/>
  <c r="T74" i="38"/>
  <c r="S74" i="38"/>
  <c r="R74" i="38"/>
  <c r="Q74" i="38"/>
  <c r="P74" i="38"/>
  <c r="O74" i="38"/>
  <c r="N74" i="38"/>
  <c r="M74" i="38"/>
  <c r="L74" i="38"/>
  <c r="K74" i="38"/>
  <c r="J74" i="38"/>
  <c r="I74" i="38"/>
  <c r="H74" i="38"/>
  <c r="G74" i="38"/>
  <c r="F74" i="38"/>
  <c r="E74" i="38"/>
  <c r="D74" i="38"/>
  <c r="C74" i="38"/>
  <c r="B74" i="38"/>
  <c r="G117" i="38"/>
  <c r="G116" i="38"/>
  <c r="G115" i="38"/>
  <c r="G114" i="38"/>
  <c r="G113" i="38"/>
  <c r="G112" i="38"/>
  <c r="G111" i="38"/>
  <c r="G110" i="38"/>
  <c r="G109" i="38"/>
  <c r="G108" i="38"/>
  <c r="G107" i="38"/>
  <c r="G106" i="38"/>
  <c r="G105" i="38"/>
  <c r="G104" i="38"/>
  <c r="G103" i="38"/>
  <c r="G102" i="38"/>
  <c r="G101" i="38"/>
  <c r="G100" i="38"/>
  <c r="G99" i="38"/>
  <c r="G98" i="38"/>
  <c r="G97" i="38"/>
  <c r="G96" i="38"/>
  <c r="G95" i="38"/>
  <c r="G94" i="38"/>
  <c r="G93" i="38"/>
  <c r="G92" i="38"/>
  <c r="G91" i="38"/>
  <c r="G90" i="38"/>
  <c r="G89" i="38"/>
  <c r="G88" i="38"/>
  <c r="G87" i="38"/>
  <c r="H241" i="33" l="1"/>
  <c r="H242" i="33"/>
  <c r="H243" i="33"/>
  <c r="H244" i="33"/>
  <c r="H245" i="33"/>
  <c r="H246" i="33"/>
  <c r="H247" i="33"/>
  <c r="H248" i="33"/>
  <c r="H249" i="33"/>
  <c r="H250" i="33"/>
  <c r="H251" i="33"/>
  <c r="H252" i="33"/>
  <c r="H253" i="33"/>
  <c r="H254" i="33"/>
  <c r="H255" i="33"/>
  <c r="H256" i="33"/>
  <c r="H257" i="33"/>
  <c r="H258" i="33"/>
  <c r="H259" i="33"/>
  <c r="H260" i="33"/>
  <c r="H261" i="33"/>
  <c r="H262" i="33"/>
  <c r="H263" i="33"/>
  <c r="H264" i="33"/>
  <c r="H265" i="33"/>
  <c r="H266" i="33"/>
  <c r="H267" i="33"/>
  <c r="H268" i="33"/>
  <c r="H269" i="33"/>
  <c r="H270" i="33"/>
  <c r="H240" i="33"/>
  <c r="C5" i="37" l="1"/>
  <c r="D5" i="37"/>
  <c r="E5" i="37"/>
  <c r="F5" i="37"/>
  <c r="G5" i="37"/>
  <c r="H5" i="37"/>
  <c r="I5" i="37"/>
  <c r="J5" i="37"/>
  <c r="K5" i="37"/>
  <c r="L5" i="37"/>
  <c r="M5" i="37"/>
  <c r="B5" i="37"/>
  <c r="C14" i="37"/>
  <c r="D14" i="37"/>
  <c r="E14" i="37"/>
  <c r="F20" i="37"/>
  <c r="G20" i="37"/>
  <c r="I14" i="37"/>
  <c r="J14" i="37"/>
  <c r="K14" i="37"/>
  <c r="H14" i="37"/>
  <c r="B14" i="37"/>
  <c r="B19" i="37" s="1"/>
  <c r="C19" i="37" l="1"/>
  <c r="K19" i="37"/>
  <c r="H18" i="37"/>
  <c r="J19" i="37"/>
  <c r="J22" i="37" s="1"/>
  <c r="I19" i="37"/>
  <c r="G14" i="37"/>
  <c r="G19" i="37" s="1"/>
  <c r="J18" i="37"/>
  <c r="F14" i="37"/>
  <c r="F19" i="37" s="1"/>
  <c r="E18" i="37"/>
  <c r="G18" i="37"/>
  <c r="L14" i="37"/>
  <c r="M13" i="37"/>
  <c r="D19" i="37"/>
  <c r="F18" i="37"/>
  <c r="D20" i="37"/>
  <c r="H19" i="37"/>
  <c r="I20" i="37"/>
  <c r="D18" i="37"/>
  <c r="K18" i="37"/>
  <c r="E19" i="37"/>
  <c r="I18" i="37"/>
  <c r="L18" i="37"/>
  <c r="H20" i="37"/>
  <c r="C18" i="37"/>
  <c r="B20" i="37"/>
  <c r="E20" i="37"/>
  <c r="K20" i="37"/>
  <c r="C20" i="37"/>
  <c r="J20" i="37"/>
  <c r="B18" i="37"/>
  <c r="J21" i="37" l="1"/>
  <c r="L19" i="37"/>
  <c r="M14" i="37"/>
  <c r="M18" i="37"/>
  <c r="M20" i="37"/>
  <c r="M32" i="29"/>
  <c r="N32" i="29"/>
  <c r="N39" i="26"/>
  <c r="M39" i="26"/>
  <c r="M40" i="26"/>
  <c r="N40" i="26"/>
  <c r="N41" i="26"/>
  <c r="E155" i="33"/>
  <c r="F200" i="33"/>
  <c r="G200" i="33"/>
  <c r="H200" i="33"/>
  <c r="I200" i="33"/>
  <c r="F201" i="33"/>
  <c r="F202" i="33"/>
  <c r="F203" i="33"/>
  <c r="F204" i="33"/>
  <c r="F205" i="33"/>
  <c r="F206" i="33"/>
  <c r="F207" i="33"/>
  <c r="M19" i="37" l="1"/>
  <c r="M21" i="37"/>
  <c r="M40" i="2"/>
  <c r="M40" i="3"/>
  <c r="M40" i="4"/>
  <c r="M40" i="5"/>
  <c r="M40" i="6"/>
  <c r="M40" i="7"/>
  <c r="M40" i="8"/>
  <c r="M40" i="9"/>
  <c r="M40" i="10"/>
  <c r="M40" i="11"/>
  <c r="M40" i="12"/>
  <c r="M40" i="13"/>
  <c r="M40" i="14"/>
  <c r="M40" i="15"/>
  <c r="M40" i="16"/>
  <c r="M40" i="17"/>
  <c r="M40" i="18"/>
  <c r="M40" i="19"/>
  <c r="M40" i="20"/>
  <c r="M40" i="21"/>
  <c r="M40" i="23"/>
  <c r="M40" i="24"/>
  <c r="M40" i="25"/>
  <c r="M40" i="27"/>
  <c r="M40" i="28"/>
  <c r="M40" i="29"/>
  <c r="M40" i="30"/>
  <c r="M40" i="31"/>
  <c r="M40" i="32"/>
  <c r="M40" i="1"/>
  <c r="M39" i="1"/>
  <c r="M57" i="1"/>
  <c r="L57" i="1"/>
  <c r="P56" i="32"/>
  <c r="N55" i="32"/>
  <c r="M55" i="32"/>
  <c r="N54" i="32"/>
  <c r="M54" i="32"/>
  <c r="N51" i="32"/>
  <c r="M51" i="32"/>
  <c r="N50" i="32"/>
  <c r="M50" i="32"/>
  <c r="N49" i="32"/>
  <c r="M49" i="32"/>
  <c r="M48" i="32"/>
  <c r="P48" i="32" s="1"/>
  <c r="N47" i="32"/>
  <c r="M47" i="32"/>
  <c r="P46" i="32"/>
  <c r="P45" i="32"/>
  <c r="M44" i="32"/>
  <c r="P44" i="32" s="1"/>
  <c r="N43" i="32"/>
  <c r="P43" i="32" s="1"/>
  <c r="N42" i="32"/>
  <c r="P42" i="32" s="1"/>
  <c r="N41" i="32"/>
  <c r="P41" i="32" s="1"/>
  <c r="N40" i="32"/>
  <c r="N39" i="32"/>
  <c r="M39" i="32"/>
  <c r="P38" i="32"/>
  <c r="P37" i="32"/>
  <c r="P36" i="32"/>
  <c r="N35" i="32"/>
  <c r="M35" i="32"/>
  <c r="M34" i="32"/>
  <c r="P34" i="32" s="1"/>
  <c r="N33" i="32"/>
  <c r="M33" i="32"/>
  <c r="N32" i="32"/>
  <c r="M32" i="32"/>
  <c r="P29" i="32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14" i="32"/>
  <c r="M13" i="32"/>
  <c r="P13" i="32" s="1"/>
  <c r="M12" i="32"/>
  <c r="P12" i="32" s="1"/>
  <c r="M11" i="32"/>
  <c r="P11" i="32" s="1"/>
  <c r="N10" i="32"/>
  <c r="M10" i="32"/>
  <c r="N9" i="32"/>
  <c r="M9" i="32"/>
  <c r="N8" i="32"/>
  <c r="M8" i="32"/>
  <c r="N7" i="32"/>
  <c r="M7" i="32"/>
  <c r="N6" i="32"/>
  <c r="M6" i="32"/>
  <c r="N5" i="32"/>
  <c r="M5" i="32"/>
  <c r="N4" i="32"/>
  <c r="M4" i="32"/>
  <c r="P56" i="31"/>
  <c r="N55" i="31"/>
  <c r="M55" i="31"/>
  <c r="N54" i="31"/>
  <c r="M54" i="31"/>
  <c r="N51" i="31"/>
  <c r="M51" i="31"/>
  <c r="N50" i="31"/>
  <c r="M50" i="31"/>
  <c r="N49" i="31"/>
  <c r="M49" i="31"/>
  <c r="M48" i="31"/>
  <c r="P48" i="31" s="1"/>
  <c r="N47" i="31"/>
  <c r="M47" i="31"/>
  <c r="P46" i="31"/>
  <c r="P45" i="31"/>
  <c r="M44" i="31"/>
  <c r="P44" i="31" s="1"/>
  <c r="N43" i="31"/>
  <c r="P43" i="31" s="1"/>
  <c r="N42" i="31"/>
  <c r="P42" i="31" s="1"/>
  <c r="N41" i="31"/>
  <c r="P41" i="31" s="1"/>
  <c r="N40" i="31"/>
  <c r="N39" i="31"/>
  <c r="M39" i="31"/>
  <c r="P38" i="31"/>
  <c r="P37" i="31"/>
  <c r="P36" i="31"/>
  <c r="N35" i="31"/>
  <c r="M35" i="31"/>
  <c r="M34" i="31"/>
  <c r="P34" i="31" s="1"/>
  <c r="N33" i="31"/>
  <c r="M33" i="31"/>
  <c r="N32" i="31"/>
  <c r="M32" i="31"/>
  <c r="P29" i="31"/>
  <c r="P28" i="31"/>
  <c r="P27" i="31"/>
  <c r="P26" i="31"/>
  <c r="P25" i="31"/>
  <c r="P24" i="31"/>
  <c r="P23" i="31"/>
  <c r="P22" i="31"/>
  <c r="P21" i="31"/>
  <c r="P20" i="31"/>
  <c r="P19" i="31"/>
  <c r="P18" i="31"/>
  <c r="P17" i="31"/>
  <c r="P16" i="31"/>
  <c r="P15" i="31"/>
  <c r="P14" i="31"/>
  <c r="M13" i="31"/>
  <c r="P13" i="31" s="1"/>
  <c r="M12" i="31"/>
  <c r="P12" i="31" s="1"/>
  <c r="M11" i="31"/>
  <c r="P11" i="31" s="1"/>
  <c r="N10" i="31"/>
  <c r="M10" i="31"/>
  <c r="N9" i="31"/>
  <c r="M9" i="31"/>
  <c r="N8" i="31"/>
  <c r="M8" i="31"/>
  <c r="N7" i="31"/>
  <c r="M7" i="31"/>
  <c r="N6" i="31"/>
  <c r="M6" i="31"/>
  <c r="N5" i="31"/>
  <c r="M5" i="31"/>
  <c r="M4" i="31"/>
  <c r="P56" i="30"/>
  <c r="N55" i="30"/>
  <c r="M55" i="30"/>
  <c r="N54" i="30"/>
  <c r="M54" i="30"/>
  <c r="N51" i="30"/>
  <c r="M51" i="30"/>
  <c r="N50" i="30"/>
  <c r="M50" i="30"/>
  <c r="N49" i="30"/>
  <c r="M49" i="30"/>
  <c r="M48" i="30"/>
  <c r="P48" i="30" s="1"/>
  <c r="N47" i="30"/>
  <c r="I106" i="34" s="1"/>
  <c r="M47" i="30"/>
  <c r="F106" i="34" s="1"/>
  <c r="P46" i="30"/>
  <c r="P45" i="30"/>
  <c r="M44" i="30"/>
  <c r="P44" i="30" s="1"/>
  <c r="N43" i="30"/>
  <c r="P43" i="30" s="1"/>
  <c r="N42" i="30"/>
  <c r="P42" i="30" s="1"/>
  <c r="N41" i="30"/>
  <c r="P41" i="30" s="1"/>
  <c r="N40" i="30"/>
  <c r="N39" i="30"/>
  <c r="M39" i="30"/>
  <c r="P38" i="30"/>
  <c r="P37" i="30"/>
  <c r="P36" i="30"/>
  <c r="N35" i="30"/>
  <c r="M35" i="30"/>
  <c r="M34" i="30"/>
  <c r="P34" i="30" s="1"/>
  <c r="N33" i="30"/>
  <c r="M33" i="30"/>
  <c r="N32" i="30"/>
  <c r="I104" i="34" s="1"/>
  <c r="M32" i="30"/>
  <c r="P29" i="30"/>
  <c r="P28" i="30"/>
  <c r="P27" i="30"/>
  <c r="P26" i="30"/>
  <c r="P25" i="30"/>
  <c r="P24" i="30"/>
  <c r="P23" i="30"/>
  <c r="P22" i="30"/>
  <c r="P21" i="30"/>
  <c r="P20" i="30"/>
  <c r="P19" i="30"/>
  <c r="P18" i="30"/>
  <c r="P17" i="30"/>
  <c r="P16" i="30"/>
  <c r="P15" i="30"/>
  <c r="P14" i="30"/>
  <c r="M13" i="30"/>
  <c r="P13" i="30" s="1"/>
  <c r="M12" i="30"/>
  <c r="P12" i="30" s="1"/>
  <c r="M11" i="30"/>
  <c r="P11" i="30" s="1"/>
  <c r="N10" i="30"/>
  <c r="M10" i="30"/>
  <c r="N9" i="30"/>
  <c r="M9" i="30"/>
  <c r="N8" i="30"/>
  <c r="M8" i="30"/>
  <c r="N7" i="30"/>
  <c r="M7" i="30"/>
  <c r="N6" i="30"/>
  <c r="M6" i="30"/>
  <c r="N5" i="30"/>
  <c r="I102" i="34" s="1"/>
  <c r="M5" i="30"/>
  <c r="F102" i="34" s="1"/>
  <c r="N4" i="30"/>
  <c r="M4" i="30"/>
  <c r="P56" i="29"/>
  <c r="N55" i="29"/>
  <c r="M55" i="29"/>
  <c r="N54" i="29"/>
  <c r="M54" i="29"/>
  <c r="N51" i="29"/>
  <c r="M51" i="29"/>
  <c r="N50" i="29"/>
  <c r="M50" i="29"/>
  <c r="N49" i="29"/>
  <c r="M49" i="29"/>
  <c r="M48" i="29"/>
  <c r="P48" i="29" s="1"/>
  <c r="N47" i="29"/>
  <c r="M47" i="29"/>
  <c r="P46" i="29"/>
  <c r="P45" i="29"/>
  <c r="M44" i="29"/>
  <c r="P44" i="29" s="1"/>
  <c r="N43" i="29"/>
  <c r="P43" i="29" s="1"/>
  <c r="N42" i="29"/>
  <c r="P42" i="29" s="1"/>
  <c r="N41" i="29"/>
  <c r="P41" i="29" s="1"/>
  <c r="N40" i="29"/>
  <c r="N39" i="29"/>
  <c r="M39" i="29"/>
  <c r="P38" i="29"/>
  <c r="P37" i="29"/>
  <c r="P36" i="29"/>
  <c r="N35" i="29"/>
  <c r="M35" i="29"/>
  <c r="M34" i="29"/>
  <c r="P34" i="29" s="1"/>
  <c r="N33" i="29"/>
  <c r="M33" i="29"/>
  <c r="P29" i="29"/>
  <c r="P28" i="29"/>
  <c r="P27" i="29"/>
  <c r="P26" i="29"/>
  <c r="P25" i="29"/>
  <c r="P24" i="29"/>
  <c r="P23" i="29"/>
  <c r="P22" i="29"/>
  <c r="P21" i="29"/>
  <c r="P20" i="29"/>
  <c r="P19" i="29"/>
  <c r="P18" i="29"/>
  <c r="P17" i="29"/>
  <c r="P16" i="29"/>
  <c r="P15" i="29"/>
  <c r="P14" i="29"/>
  <c r="M13" i="29"/>
  <c r="P13" i="29" s="1"/>
  <c r="M12" i="29"/>
  <c r="P12" i="29" s="1"/>
  <c r="M11" i="29"/>
  <c r="P11" i="29" s="1"/>
  <c r="N10" i="29"/>
  <c r="M10" i="29"/>
  <c r="N9" i="29"/>
  <c r="M9" i="29"/>
  <c r="N8" i="29"/>
  <c r="M8" i="29"/>
  <c r="N7" i="29"/>
  <c r="M7" i="29"/>
  <c r="N6" i="29"/>
  <c r="M6" i="29"/>
  <c r="N5" i="29"/>
  <c r="M5" i="29"/>
  <c r="N4" i="29"/>
  <c r="M4" i="29"/>
  <c r="P56" i="28"/>
  <c r="N55" i="28"/>
  <c r="M55" i="28"/>
  <c r="N54" i="28"/>
  <c r="M54" i="28"/>
  <c r="N51" i="28"/>
  <c r="M51" i="28"/>
  <c r="N50" i="28"/>
  <c r="M50" i="28"/>
  <c r="N49" i="28"/>
  <c r="M49" i="28"/>
  <c r="M48" i="28"/>
  <c r="P48" i="28" s="1"/>
  <c r="N47" i="28"/>
  <c r="M47" i="28"/>
  <c r="P46" i="28"/>
  <c r="P45" i="28"/>
  <c r="M44" i="28"/>
  <c r="P44" i="28" s="1"/>
  <c r="N43" i="28"/>
  <c r="P43" i="28" s="1"/>
  <c r="N42" i="28"/>
  <c r="P42" i="28" s="1"/>
  <c r="N41" i="28"/>
  <c r="P41" i="28" s="1"/>
  <c r="N40" i="28"/>
  <c r="N39" i="28"/>
  <c r="M39" i="28"/>
  <c r="P38" i="28"/>
  <c r="P37" i="28"/>
  <c r="P36" i="28"/>
  <c r="N35" i="28"/>
  <c r="M35" i="28"/>
  <c r="M34" i="28"/>
  <c r="P34" i="28" s="1"/>
  <c r="N33" i="28"/>
  <c r="M33" i="28"/>
  <c r="N32" i="28"/>
  <c r="M32" i="28"/>
  <c r="P29" i="28"/>
  <c r="P28" i="28"/>
  <c r="P27" i="28"/>
  <c r="P26" i="28"/>
  <c r="P25" i="28"/>
  <c r="P24" i="28"/>
  <c r="P23" i="28"/>
  <c r="P22" i="28"/>
  <c r="P21" i="28"/>
  <c r="P20" i="28"/>
  <c r="P19" i="28"/>
  <c r="P18" i="28"/>
  <c r="P17" i="28"/>
  <c r="P16" i="28"/>
  <c r="P15" i="28"/>
  <c r="P14" i="28"/>
  <c r="M13" i="28"/>
  <c r="P13" i="28" s="1"/>
  <c r="M12" i="28"/>
  <c r="P12" i="28" s="1"/>
  <c r="M11" i="28"/>
  <c r="P11" i="28" s="1"/>
  <c r="N10" i="28"/>
  <c r="M10" i="28"/>
  <c r="N9" i="28"/>
  <c r="M9" i="28"/>
  <c r="N8" i="28"/>
  <c r="M8" i="28"/>
  <c r="N7" i="28"/>
  <c r="M7" i="28"/>
  <c r="N6" i="28"/>
  <c r="M6" i="28"/>
  <c r="N5" i="28"/>
  <c r="M5" i="28"/>
  <c r="N4" i="28"/>
  <c r="M4" i="28"/>
  <c r="P56" i="27"/>
  <c r="N55" i="27"/>
  <c r="M55" i="27"/>
  <c r="N54" i="27"/>
  <c r="M54" i="27"/>
  <c r="N51" i="27"/>
  <c r="M51" i="27"/>
  <c r="N50" i="27"/>
  <c r="M50" i="27"/>
  <c r="N49" i="27"/>
  <c r="M49" i="27"/>
  <c r="M48" i="27"/>
  <c r="P48" i="27" s="1"/>
  <c r="N47" i="27"/>
  <c r="M47" i="27"/>
  <c r="P46" i="27"/>
  <c r="P45" i="27"/>
  <c r="M44" i="27"/>
  <c r="P44" i="27" s="1"/>
  <c r="N43" i="27"/>
  <c r="P43" i="27" s="1"/>
  <c r="N42" i="27"/>
  <c r="P42" i="27" s="1"/>
  <c r="N41" i="27"/>
  <c r="P41" i="27" s="1"/>
  <c r="N40" i="27"/>
  <c r="N39" i="27"/>
  <c r="M39" i="27"/>
  <c r="P38" i="27"/>
  <c r="P37" i="27"/>
  <c r="P36" i="27"/>
  <c r="N35" i="27"/>
  <c r="M35" i="27"/>
  <c r="M34" i="27"/>
  <c r="P34" i="27" s="1"/>
  <c r="N33" i="27"/>
  <c r="M33" i="27"/>
  <c r="N32" i="27"/>
  <c r="M32" i="27"/>
  <c r="P29" i="27"/>
  <c r="P28" i="27"/>
  <c r="P27" i="27"/>
  <c r="P26" i="27"/>
  <c r="P25" i="27"/>
  <c r="P24" i="27"/>
  <c r="P23" i="27"/>
  <c r="P22" i="27"/>
  <c r="P21" i="27"/>
  <c r="P20" i="27"/>
  <c r="P19" i="27"/>
  <c r="P18" i="27"/>
  <c r="P17" i="27"/>
  <c r="P16" i="27"/>
  <c r="P15" i="27"/>
  <c r="P14" i="27"/>
  <c r="M13" i="27"/>
  <c r="P13" i="27" s="1"/>
  <c r="M12" i="27"/>
  <c r="P12" i="27" s="1"/>
  <c r="M11" i="27"/>
  <c r="P11" i="27" s="1"/>
  <c r="N10" i="27"/>
  <c r="M10" i="27"/>
  <c r="N9" i="27"/>
  <c r="M9" i="27"/>
  <c r="N8" i="27"/>
  <c r="M8" i="27"/>
  <c r="N7" i="27"/>
  <c r="M7" i="27"/>
  <c r="N6" i="27"/>
  <c r="M6" i="27"/>
  <c r="N5" i="27"/>
  <c r="M5" i="27"/>
  <c r="N4" i="27"/>
  <c r="M4" i="27"/>
  <c r="P56" i="26"/>
  <c r="N55" i="26"/>
  <c r="M55" i="26"/>
  <c r="N54" i="26"/>
  <c r="M54" i="26"/>
  <c r="N51" i="26"/>
  <c r="M51" i="26"/>
  <c r="N50" i="26"/>
  <c r="M50" i="26"/>
  <c r="N49" i="26"/>
  <c r="M49" i="26"/>
  <c r="M48" i="26"/>
  <c r="P48" i="26" s="1"/>
  <c r="N47" i="26"/>
  <c r="M47" i="26"/>
  <c r="P46" i="26"/>
  <c r="P45" i="26"/>
  <c r="M44" i="26"/>
  <c r="P44" i="26" s="1"/>
  <c r="N43" i="26"/>
  <c r="P43" i="26" s="1"/>
  <c r="N42" i="26"/>
  <c r="P42" i="26" s="1"/>
  <c r="P41" i="26"/>
  <c r="P38" i="26"/>
  <c r="P37" i="26"/>
  <c r="P36" i="26"/>
  <c r="N35" i="26"/>
  <c r="M35" i="26"/>
  <c r="M34" i="26"/>
  <c r="P34" i="26" s="1"/>
  <c r="N33" i="26"/>
  <c r="M33" i="26"/>
  <c r="N32" i="26"/>
  <c r="M32" i="26"/>
  <c r="P29" i="26"/>
  <c r="P28" i="26"/>
  <c r="P27" i="26"/>
  <c r="P26" i="26"/>
  <c r="P25" i="26"/>
  <c r="P24" i="26"/>
  <c r="P23" i="26"/>
  <c r="P22" i="26"/>
  <c r="P21" i="26"/>
  <c r="P20" i="26"/>
  <c r="P19" i="26"/>
  <c r="P18" i="26"/>
  <c r="P17" i="26"/>
  <c r="P16" i="26"/>
  <c r="P15" i="26"/>
  <c r="P14" i="26"/>
  <c r="M13" i="26"/>
  <c r="P13" i="26" s="1"/>
  <c r="M12" i="26"/>
  <c r="P12" i="26" s="1"/>
  <c r="M11" i="26"/>
  <c r="P11" i="26" s="1"/>
  <c r="N10" i="26"/>
  <c r="M10" i="26"/>
  <c r="N9" i="26"/>
  <c r="M9" i="26"/>
  <c r="N8" i="26"/>
  <c r="M8" i="26"/>
  <c r="N7" i="26"/>
  <c r="M7" i="26"/>
  <c r="N6" i="26"/>
  <c r="M6" i="26"/>
  <c r="N5" i="26"/>
  <c r="M5" i="26"/>
  <c r="N4" i="26"/>
  <c r="M4" i="26"/>
  <c r="P56" i="25"/>
  <c r="N55" i="25"/>
  <c r="M55" i="25"/>
  <c r="N54" i="25"/>
  <c r="M54" i="25"/>
  <c r="N51" i="25"/>
  <c r="M51" i="25"/>
  <c r="N50" i="25"/>
  <c r="M50" i="25"/>
  <c r="N49" i="25"/>
  <c r="M49" i="25"/>
  <c r="M48" i="25"/>
  <c r="P48" i="25" s="1"/>
  <c r="N47" i="25"/>
  <c r="M47" i="25"/>
  <c r="P46" i="25"/>
  <c r="P45" i="25"/>
  <c r="M44" i="25"/>
  <c r="P44" i="25" s="1"/>
  <c r="N43" i="25"/>
  <c r="P43" i="25" s="1"/>
  <c r="N42" i="25"/>
  <c r="P42" i="25" s="1"/>
  <c r="N41" i="25"/>
  <c r="P41" i="25" s="1"/>
  <c r="N40" i="25"/>
  <c r="N39" i="25"/>
  <c r="M39" i="25"/>
  <c r="P38" i="25"/>
  <c r="P37" i="25"/>
  <c r="P36" i="25"/>
  <c r="N35" i="25"/>
  <c r="M35" i="25"/>
  <c r="M34" i="25"/>
  <c r="P34" i="25" s="1"/>
  <c r="N33" i="25"/>
  <c r="M33" i="25"/>
  <c r="N32" i="25"/>
  <c r="M32" i="25"/>
  <c r="P29" i="25"/>
  <c r="P28" i="25"/>
  <c r="P27" i="25"/>
  <c r="P26" i="25"/>
  <c r="P25" i="25"/>
  <c r="P24" i="25"/>
  <c r="P23" i="25"/>
  <c r="P22" i="25"/>
  <c r="P21" i="25"/>
  <c r="P20" i="25"/>
  <c r="P19" i="25"/>
  <c r="P18" i="25"/>
  <c r="P17" i="25"/>
  <c r="P16" i="25"/>
  <c r="P15" i="25"/>
  <c r="P14" i="25"/>
  <c r="M13" i="25"/>
  <c r="P13" i="25" s="1"/>
  <c r="M12" i="25"/>
  <c r="P12" i="25" s="1"/>
  <c r="M11" i="25"/>
  <c r="P11" i="25" s="1"/>
  <c r="N10" i="25"/>
  <c r="M10" i="25"/>
  <c r="N9" i="25"/>
  <c r="M9" i="25"/>
  <c r="N8" i="25"/>
  <c r="M8" i="25"/>
  <c r="N7" i="25"/>
  <c r="M7" i="25"/>
  <c r="N6" i="25"/>
  <c r="M6" i="25"/>
  <c r="N5" i="25"/>
  <c r="M5" i="25"/>
  <c r="N4" i="25"/>
  <c r="M4" i="25"/>
  <c r="P56" i="24"/>
  <c r="N55" i="24"/>
  <c r="M55" i="24"/>
  <c r="N54" i="24"/>
  <c r="M54" i="24"/>
  <c r="N51" i="24"/>
  <c r="M51" i="24"/>
  <c r="N50" i="24"/>
  <c r="M50" i="24"/>
  <c r="N49" i="24"/>
  <c r="M49" i="24"/>
  <c r="M48" i="24"/>
  <c r="P48" i="24" s="1"/>
  <c r="N47" i="24"/>
  <c r="M47" i="24"/>
  <c r="P46" i="24"/>
  <c r="P45" i="24"/>
  <c r="M44" i="24"/>
  <c r="P44" i="24" s="1"/>
  <c r="N43" i="24"/>
  <c r="P43" i="24" s="1"/>
  <c r="N42" i="24"/>
  <c r="P42" i="24" s="1"/>
  <c r="N41" i="24"/>
  <c r="P41" i="24" s="1"/>
  <c r="N40" i="24"/>
  <c r="N39" i="24"/>
  <c r="M39" i="24"/>
  <c r="P38" i="24"/>
  <c r="P37" i="24"/>
  <c r="P36" i="24"/>
  <c r="N35" i="24"/>
  <c r="M35" i="24"/>
  <c r="M34" i="24"/>
  <c r="P34" i="24" s="1"/>
  <c r="N33" i="24"/>
  <c r="M33" i="24"/>
  <c r="N32" i="24"/>
  <c r="M32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M13" i="24"/>
  <c r="P13" i="24" s="1"/>
  <c r="M12" i="24"/>
  <c r="P12" i="24" s="1"/>
  <c r="M11" i="24"/>
  <c r="P11" i="24" s="1"/>
  <c r="N10" i="24"/>
  <c r="M10" i="24"/>
  <c r="N9" i="24"/>
  <c r="M9" i="24"/>
  <c r="N8" i="24"/>
  <c r="M8" i="24"/>
  <c r="N7" i="24"/>
  <c r="M7" i="24"/>
  <c r="N6" i="24"/>
  <c r="M6" i="24"/>
  <c r="N5" i="24"/>
  <c r="M5" i="24"/>
  <c r="N4" i="24"/>
  <c r="M4" i="24"/>
  <c r="P56" i="23"/>
  <c r="N55" i="23"/>
  <c r="M55" i="23"/>
  <c r="N54" i="23"/>
  <c r="M54" i="23"/>
  <c r="N51" i="23"/>
  <c r="M51" i="23"/>
  <c r="N50" i="23"/>
  <c r="M50" i="23"/>
  <c r="N49" i="23"/>
  <c r="M49" i="23"/>
  <c r="M48" i="23"/>
  <c r="P48" i="23" s="1"/>
  <c r="N47" i="23"/>
  <c r="M47" i="23"/>
  <c r="P46" i="23"/>
  <c r="P45" i="23"/>
  <c r="M44" i="23"/>
  <c r="P44" i="23" s="1"/>
  <c r="N43" i="23"/>
  <c r="P43" i="23" s="1"/>
  <c r="N42" i="23"/>
  <c r="P42" i="23" s="1"/>
  <c r="N41" i="23"/>
  <c r="P41" i="23" s="1"/>
  <c r="N40" i="23"/>
  <c r="N39" i="23"/>
  <c r="M39" i="23"/>
  <c r="P38" i="23"/>
  <c r="P37" i="23"/>
  <c r="P36" i="23"/>
  <c r="N35" i="23"/>
  <c r="M35" i="23"/>
  <c r="M34" i="23"/>
  <c r="P34" i="23" s="1"/>
  <c r="N33" i="23"/>
  <c r="M33" i="23"/>
  <c r="N32" i="23"/>
  <c r="M32" i="23"/>
  <c r="P29" i="23"/>
  <c r="P28" i="23"/>
  <c r="P27" i="23"/>
  <c r="P26" i="23"/>
  <c r="P25" i="23"/>
  <c r="P24" i="23"/>
  <c r="P23" i="23"/>
  <c r="P22" i="23"/>
  <c r="P21" i="23"/>
  <c r="P20" i="23"/>
  <c r="P19" i="23"/>
  <c r="P18" i="23"/>
  <c r="P17" i="23"/>
  <c r="P16" i="23"/>
  <c r="P15" i="23"/>
  <c r="P14" i="23"/>
  <c r="M13" i="23"/>
  <c r="P13" i="23" s="1"/>
  <c r="M12" i="23"/>
  <c r="P12" i="23" s="1"/>
  <c r="M11" i="23"/>
  <c r="P11" i="23" s="1"/>
  <c r="N10" i="23"/>
  <c r="M10" i="23"/>
  <c r="N9" i="23"/>
  <c r="M9" i="23"/>
  <c r="N8" i="23"/>
  <c r="M8" i="23"/>
  <c r="N7" i="23"/>
  <c r="M7" i="23"/>
  <c r="N6" i="23"/>
  <c r="M6" i="23"/>
  <c r="N5" i="23"/>
  <c r="M5" i="23"/>
  <c r="N4" i="23"/>
  <c r="M4" i="23"/>
  <c r="P56" i="21"/>
  <c r="N55" i="21"/>
  <c r="M55" i="21"/>
  <c r="N54" i="21"/>
  <c r="M54" i="21"/>
  <c r="N51" i="21"/>
  <c r="M51" i="21"/>
  <c r="N50" i="21"/>
  <c r="M50" i="21"/>
  <c r="N49" i="21"/>
  <c r="M49" i="21"/>
  <c r="M48" i="21"/>
  <c r="P48" i="21" s="1"/>
  <c r="N47" i="21"/>
  <c r="M47" i="21"/>
  <c r="P46" i="21"/>
  <c r="P45" i="21"/>
  <c r="M44" i="21"/>
  <c r="P44" i="21" s="1"/>
  <c r="N43" i="21"/>
  <c r="P43" i="21" s="1"/>
  <c r="N42" i="21"/>
  <c r="P42" i="21" s="1"/>
  <c r="N41" i="21"/>
  <c r="P41" i="21" s="1"/>
  <c r="N40" i="21"/>
  <c r="N39" i="21"/>
  <c r="M39" i="21"/>
  <c r="P38" i="21"/>
  <c r="P37" i="21"/>
  <c r="P36" i="21"/>
  <c r="N35" i="21"/>
  <c r="M35" i="21"/>
  <c r="M34" i="21"/>
  <c r="P34" i="21" s="1"/>
  <c r="N33" i="21"/>
  <c r="M33" i="21"/>
  <c r="N32" i="21"/>
  <c r="M32" i="21"/>
  <c r="P29" i="21"/>
  <c r="P28" i="21"/>
  <c r="P27" i="21"/>
  <c r="P26" i="21"/>
  <c r="P25" i="21"/>
  <c r="P24" i="21"/>
  <c r="P23" i="21"/>
  <c r="P22" i="21"/>
  <c r="P21" i="21"/>
  <c r="P20" i="21"/>
  <c r="P19" i="21"/>
  <c r="P18" i="21"/>
  <c r="P17" i="21"/>
  <c r="P16" i="21"/>
  <c r="P15" i="21"/>
  <c r="P14" i="21"/>
  <c r="M13" i="21"/>
  <c r="P13" i="21" s="1"/>
  <c r="M12" i="21"/>
  <c r="P12" i="21" s="1"/>
  <c r="M11" i="21"/>
  <c r="P11" i="21" s="1"/>
  <c r="N10" i="21"/>
  <c r="M10" i="21"/>
  <c r="N9" i="21"/>
  <c r="M9" i="21"/>
  <c r="N8" i="21"/>
  <c r="M8" i="21"/>
  <c r="N7" i="21"/>
  <c r="M7" i="21"/>
  <c r="N6" i="21"/>
  <c r="M6" i="21"/>
  <c r="N5" i="21"/>
  <c r="M5" i="21"/>
  <c r="N4" i="21"/>
  <c r="M4" i="21"/>
  <c r="P56" i="20"/>
  <c r="N55" i="20"/>
  <c r="M55" i="20"/>
  <c r="N54" i="20"/>
  <c r="M54" i="20"/>
  <c r="N51" i="20"/>
  <c r="M51" i="20"/>
  <c r="N50" i="20"/>
  <c r="M50" i="20"/>
  <c r="N49" i="20"/>
  <c r="M49" i="20"/>
  <c r="M48" i="20"/>
  <c r="P48" i="20" s="1"/>
  <c r="N47" i="20"/>
  <c r="M47" i="20"/>
  <c r="P46" i="20"/>
  <c r="P45" i="20"/>
  <c r="M44" i="20"/>
  <c r="P44" i="20" s="1"/>
  <c r="N43" i="20"/>
  <c r="P43" i="20" s="1"/>
  <c r="N42" i="20"/>
  <c r="P42" i="20" s="1"/>
  <c r="N41" i="20"/>
  <c r="P41" i="20" s="1"/>
  <c r="N40" i="20"/>
  <c r="N39" i="20"/>
  <c r="M39" i="20"/>
  <c r="P38" i="20"/>
  <c r="P37" i="20"/>
  <c r="P36" i="20"/>
  <c r="N35" i="20"/>
  <c r="M35" i="20"/>
  <c r="M34" i="20"/>
  <c r="P34" i="20" s="1"/>
  <c r="N33" i="20"/>
  <c r="M33" i="20"/>
  <c r="N32" i="20"/>
  <c r="M32" i="20"/>
  <c r="P29" i="20"/>
  <c r="P28" i="20"/>
  <c r="P27" i="20"/>
  <c r="P26" i="20"/>
  <c r="P25" i="20"/>
  <c r="P24" i="20"/>
  <c r="P23" i="20"/>
  <c r="P22" i="20"/>
  <c r="P21" i="20"/>
  <c r="P20" i="20"/>
  <c r="P19" i="20"/>
  <c r="P18" i="20"/>
  <c r="P17" i="20"/>
  <c r="P16" i="20"/>
  <c r="P15" i="20"/>
  <c r="P14" i="20"/>
  <c r="M13" i="20"/>
  <c r="P13" i="20" s="1"/>
  <c r="M12" i="20"/>
  <c r="P12" i="20" s="1"/>
  <c r="M11" i="20"/>
  <c r="P11" i="20" s="1"/>
  <c r="N10" i="20"/>
  <c r="M10" i="20"/>
  <c r="N9" i="20"/>
  <c r="M9" i="20"/>
  <c r="N8" i="20"/>
  <c r="M8" i="20"/>
  <c r="N7" i="20"/>
  <c r="M7" i="20"/>
  <c r="N6" i="20"/>
  <c r="M6" i="20"/>
  <c r="N5" i="20"/>
  <c r="M5" i="20"/>
  <c r="N4" i="20"/>
  <c r="M4" i="20"/>
  <c r="P56" i="19"/>
  <c r="N55" i="19"/>
  <c r="M55" i="19"/>
  <c r="N54" i="19"/>
  <c r="M54" i="19"/>
  <c r="N51" i="19"/>
  <c r="M51" i="19"/>
  <c r="N50" i="19"/>
  <c r="M50" i="19"/>
  <c r="N49" i="19"/>
  <c r="M49" i="19"/>
  <c r="M48" i="19"/>
  <c r="P48" i="19" s="1"/>
  <c r="N47" i="19"/>
  <c r="M47" i="19"/>
  <c r="P46" i="19"/>
  <c r="P45" i="19"/>
  <c r="M44" i="19"/>
  <c r="P44" i="19" s="1"/>
  <c r="N43" i="19"/>
  <c r="P43" i="19" s="1"/>
  <c r="N42" i="19"/>
  <c r="P42" i="19" s="1"/>
  <c r="N41" i="19"/>
  <c r="P41" i="19" s="1"/>
  <c r="N40" i="19"/>
  <c r="N39" i="19"/>
  <c r="M39" i="19"/>
  <c r="P38" i="19"/>
  <c r="P37" i="19"/>
  <c r="P36" i="19"/>
  <c r="N35" i="19"/>
  <c r="M35" i="19"/>
  <c r="M34" i="19"/>
  <c r="P34" i="19" s="1"/>
  <c r="N33" i="19"/>
  <c r="M33" i="19"/>
  <c r="N32" i="19"/>
  <c r="M32" i="19"/>
  <c r="P29" i="19"/>
  <c r="P28" i="19"/>
  <c r="P27" i="19"/>
  <c r="P26" i="19"/>
  <c r="P25" i="19"/>
  <c r="P24" i="19"/>
  <c r="P23" i="19"/>
  <c r="P22" i="19"/>
  <c r="P21" i="19"/>
  <c r="P20" i="19"/>
  <c r="P19" i="19"/>
  <c r="P18" i="19"/>
  <c r="P17" i="19"/>
  <c r="P16" i="19"/>
  <c r="P15" i="19"/>
  <c r="P14" i="19"/>
  <c r="M13" i="19"/>
  <c r="P13" i="19" s="1"/>
  <c r="M12" i="19"/>
  <c r="P12" i="19" s="1"/>
  <c r="M11" i="19"/>
  <c r="P11" i="19" s="1"/>
  <c r="N10" i="19"/>
  <c r="M10" i="19"/>
  <c r="N9" i="19"/>
  <c r="M9" i="19"/>
  <c r="N8" i="19"/>
  <c r="M8" i="19"/>
  <c r="N7" i="19"/>
  <c r="M7" i="19"/>
  <c r="N6" i="19"/>
  <c r="M6" i="19"/>
  <c r="N5" i="19"/>
  <c r="M5" i="19"/>
  <c r="N4" i="19"/>
  <c r="M4" i="19"/>
  <c r="P56" i="18"/>
  <c r="N55" i="18"/>
  <c r="M55" i="18"/>
  <c r="N54" i="18"/>
  <c r="M54" i="18"/>
  <c r="N51" i="18"/>
  <c r="M51" i="18"/>
  <c r="N50" i="18"/>
  <c r="M50" i="18"/>
  <c r="N49" i="18"/>
  <c r="M49" i="18"/>
  <c r="M48" i="18"/>
  <c r="P48" i="18" s="1"/>
  <c r="N47" i="18"/>
  <c r="M47" i="18"/>
  <c r="P46" i="18"/>
  <c r="P45" i="18"/>
  <c r="M44" i="18"/>
  <c r="P44" i="18" s="1"/>
  <c r="N43" i="18"/>
  <c r="P43" i="18" s="1"/>
  <c r="N42" i="18"/>
  <c r="P42" i="18" s="1"/>
  <c r="N41" i="18"/>
  <c r="P41" i="18" s="1"/>
  <c r="N40" i="18"/>
  <c r="N39" i="18"/>
  <c r="M39" i="18"/>
  <c r="P38" i="18"/>
  <c r="P37" i="18"/>
  <c r="P36" i="18"/>
  <c r="N35" i="18"/>
  <c r="M35" i="18"/>
  <c r="M34" i="18"/>
  <c r="P34" i="18" s="1"/>
  <c r="N33" i="18"/>
  <c r="M33" i="18"/>
  <c r="N32" i="18"/>
  <c r="M32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M13" i="18"/>
  <c r="P13" i="18" s="1"/>
  <c r="M12" i="18"/>
  <c r="P12" i="18" s="1"/>
  <c r="M11" i="18"/>
  <c r="P11" i="18" s="1"/>
  <c r="N10" i="18"/>
  <c r="M10" i="18"/>
  <c r="N9" i="18"/>
  <c r="M9" i="18"/>
  <c r="N8" i="18"/>
  <c r="M8" i="18"/>
  <c r="N7" i="18"/>
  <c r="M7" i="18"/>
  <c r="N6" i="18"/>
  <c r="M6" i="18"/>
  <c r="N5" i="18"/>
  <c r="M5" i="18"/>
  <c r="N4" i="18"/>
  <c r="M4" i="18"/>
  <c r="P56" i="17"/>
  <c r="N55" i="17"/>
  <c r="M55" i="17"/>
  <c r="N54" i="17"/>
  <c r="M54" i="17"/>
  <c r="N51" i="17"/>
  <c r="M51" i="17"/>
  <c r="N50" i="17"/>
  <c r="M50" i="17"/>
  <c r="N49" i="17"/>
  <c r="M49" i="17"/>
  <c r="M48" i="17"/>
  <c r="P48" i="17" s="1"/>
  <c r="N47" i="17"/>
  <c r="M47" i="17"/>
  <c r="P46" i="17"/>
  <c r="P45" i="17"/>
  <c r="M44" i="17"/>
  <c r="P44" i="17" s="1"/>
  <c r="N43" i="17"/>
  <c r="P43" i="17" s="1"/>
  <c r="N42" i="17"/>
  <c r="P42" i="17" s="1"/>
  <c r="N41" i="17"/>
  <c r="P41" i="17" s="1"/>
  <c r="N40" i="17"/>
  <c r="N39" i="17"/>
  <c r="M39" i="17"/>
  <c r="P38" i="17"/>
  <c r="P37" i="17"/>
  <c r="P36" i="17"/>
  <c r="N35" i="17"/>
  <c r="M35" i="17"/>
  <c r="M34" i="17"/>
  <c r="P34" i="17" s="1"/>
  <c r="N33" i="17"/>
  <c r="M33" i="17"/>
  <c r="N32" i="17"/>
  <c r="M32" i="17"/>
  <c r="P29" i="17"/>
  <c r="P28" i="17"/>
  <c r="P27" i="17"/>
  <c r="P26" i="17"/>
  <c r="P25" i="17"/>
  <c r="P24" i="17"/>
  <c r="P23" i="17"/>
  <c r="P22" i="17"/>
  <c r="P21" i="17"/>
  <c r="P20" i="17"/>
  <c r="P19" i="17"/>
  <c r="P18" i="17"/>
  <c r="P17" i="17"/>
  <c r="P16" i="17"/>
  <c r="P15" i="17"/>
  <c r="P14" i="17"/>
  <c r="M13" i="17"/>
  <c r="P13" i="17" s="1"/>
  <c r="M12" i="17"/>
  <c r="P12" i="17" s="1"/>
  <c r="M11" i="17"/>
  <c r="P11" i="17" s="1"/>
  <c r="N10" i="17"/>
  <c r="M10" i="17"/>
  <c r="N9" i="17"/>
  <c r="M9" i="17"/>
  <c r="N8" i="17"/>
  <c r="M8" i="17"/>
  <c r="N7" i="17"/>
  <c r="M7" i="17"/>
  <c r="N6" i="17"/>
  <c r="M6" i="17"/>
  <c r="N5" i="17"/>
  <c r="M5" i="17"/>
  <c r="N4" i="17"/>
  <c r="M4" i="17"/>
  <c r="P56" i="16"/>
  <c r="N55" i="16"/>
  <c r="M55" i="16"/>
  <c r="N54" i="16"/>
  <c r="M54" i="16"/>
  <c r="N51" i="16"/>
  <c r="M51" i="16"/>
  <c r="N50" i="16"/>
  <c r="M50" i="16"/>
  <c r="N49" i="16"/>
  <c r="M49" i="16"/>
  <c r="M48" i="16"/>
  <c r="P48" i="16" s="1"/>
  <c r="N47" i="16"/>
  <c r="M47" i="16"/>
  <c r="P46" i="16"/>
  <c r="P45" i="16"/>
  <c r="M44" i="16"/>
  <c r="P44" i="16" s="1"/>
  <c r="N43" i="16"/>
  <c r="P43" i="16" s="1"/>
  <c r="N42" i="16"/>
  <c r="P42" i="16" s="1"/>
  <c r="N41" i="16"/>
  <c r="P41" i="16" s="1"/>
  <c r="N40" i="16"/>
  <c r="N39" i="16"/>
  <c r="M39" i="16"/>
  <c r="P38" i="16"/>
  <c r="P37" i="16"/>
  <c r="P36" i="16"/>
  <c r="N35" i="16"/>
  <c r="M35" i="16"/>
  <c r="M34" i="16"/>
  <c r="P34" i="16" s="1"/>
  <c r="N33" i="16"/>
  <c r="M33" i="16"/>
  <c r="N32" i="16"/>
  <c r="M32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M13" i="16"/>
  <c r="P13" i="16" s="1"/>
  <c r="M12" i="16"/>
  <c r="P12" i="16" s="1"/>
  <c r="M11" i="16"/>
  <c r="P11" i="16" s="1"/>
  <c r="N10" i="16"/>
  <c r="M10" i="16"/>
  <c r="N9" i="16"/>
  <c r="M9" i="16"/>
  <c r="N8" i="16"/>
  <c r="M8" i="16"/>
  <c r="N7" i="16"/>
  <c r="M7" i="16"/>
  <c r="N6" i="16"/>
  <c r="M6" i="16"/>
  <c r="N5" i="16"/>
  <c r="M5" i="16"/>
  <c r="N4" i="16"/>
  <c r="M4" i="16"/>
  <c r="P56" i="15"/>
  <c r="N55" i="15"/>
  <c r="M55" i="15"/>
  <c r="N54" i="15"/>
  <c r="M54" i="15"/>
  <c r="N51" i="15"/>
  <c r="M51" i="15"/>
  <c r="N50" i="15"/>
  <c r="M50" i="15"/>
  <c r="N49" i="15"/>
  <c r="M49" i="15"/>
  <c r="M48" i="15"/>
  <c r="P48" i="15" s="1"/>
  <c r="N47" i="15"/>
  <c r="M47" i="15"/>
  <c r="P46" i="15"/>
  <c r="P45" i="15"/>
  <c r="M44" i="15"/>
  <c r="P44" i="15" s="1"/>
  <c r="N43" i="15"/>
  <c r="P43" i="15" s="1"/>
  <c r="N42" i="15"/>
  <c r="P42" i="15" s="1"/>
  <c r="N41" i="15"/>
  <c r="P41" i="15" s="1"/>
  <c r="N40" i="15"/>
  <c r="N39" i="15"/>
  <c r="M39" i="15"/>
  <c r="P38" i="15"/>
  <c r="P37" i="15"/>
  <c r="P36" i="15"/>
  <c r="N35" i="15"/>
  <c r="M35" i="15"/>
  <c r="M34" i="15"/>
  <c r="P34" i="15" s="1"/>
  <c r="N33" i="15"/>
  <c r="M33" i="15"/>
  <c r="N32" i="15"/>
  <c r="M32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P14" i="15"/>
  <c r="M13" i="15"/>
  <c r="P13" i="15" s="1"/>
  <c r="M12" i="15"/>
  <c r="P12" i="15" s="1"/>
  <c r="M11" i="15"/>
  <c r="P11" i="15" s="1"/>
  <c r="N10" i="15"/>
  <c r="M10" i="15"/>
  <c r="N9" i="15"/>
  <c r="M9" i="15"/>
  <c r="N8" i="15"/>
  <c r="M8" i="15"/>
  <c r="N7" i="15"/>
  <c r="M7" i="15"/>
  <c r="N6" i="15"/>
  <c r="M6" i="15"/>
  <c r="N5" i="15"/>
  <c r="M5" i="15"/>
  <c r="N4" i="15"/>
  <c r="M4" i="15"/>
  <c r="P56" i="14"/>
  <c r="N55" i="14"/>
  <c r="M55" i="14"/>
  <c r="N54" i="14"/>
  <c r="M54" i="14"/>
  <c r="N51" i="14"/>
  <c r="M51" i="14"/>
  <c r="N50" i="14"/>
  <c r="M50" i="14"/>
  <c r="N49" i="14"/>
  <c r="M49" i="14"/>
  <c r="M48" i="14"/>
  <c r="P48" i="14" s="1"/>
  <c r="N47" i="14"/>
  <c r="M47" i="14"/>
  <c r="P46" i="14"/>
  <c r="P45" i="14"/>
  <c r="M44" i="14"/>
  <c r="P44" i="14" s="1"/>
  <c r="N43" i="14"/>
  <c r="P43" i="14" s="1"/>
  <c r="N42" i="14"/>
  <c r="P42" i="14" s="1"/>
  <c r="N41" i="14"/>
  <c r="P41" i="14" s="1"/>
  <c r="N40" i="14"/>
  <c r="P40" i="14" s="1"/>
  <c r="N39" i="14"/>
  <c r="M39" i="14"/>
  <c r="P38" i="14"/>
  <c r="P37" i="14"/>
  <c r="P36" i="14"/>
  <c r="N35" i="14"/>
  <c r="M35" i="14"/>
  <c r="M34" i="14"/>
  <c r="P34" i="14" s="1"/>
  <c r="N33" i="14"/>
  <c r="M33" i="14"/>
  <c r="N32" i="14"/>
  <c r="M32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M13" i="14"/>
  <c r="P13" i="14" s="1"/>
  <c r="M12" i="14"/>
  <c r="P12" i="14" s="1"/>
  <c r="M11" i="14"/>
  <c r="P11" i="14" s="1"/>
  <c r="N10" i="14"/>
  <c r="M10" i="14"/>
  <c r="N9" i="14"/>
  <c r="M9" i="14"/>
  <c r="N8" i="14"/>
  <c r="M8" i="14"/>
  <c r="N7" i="14"/>
  <c r="M7" i="14"/>
  <c r="N6" i="14"/>
  <c r="M6" i="14"/>
  <c r="N5" i="14"/>
  <c r="M5" i="14"/>
  <c r="N4" i="14"/>
  <c r="M4" i="14"/>
  <c r="P56" i="13"/>
  <c r="N55" i="13"/>
  <c r="M55" i="13"/>
  <c r="N54" i="13"/>
  <c r="M54" i="13"/>
  <c r="N51" i="13"/>
  <c r="M51" i="13"/>
  <c r="N50" i="13"/>
  <c r="M50" i="13"/>
  <c r="N49" i="13"/>
  <c r="M49" i="13"/>
  <c r="M48" i="13"/>
  <c r="P48" i="13" s="1"/>
  <c r="N47" i="13"/>
  <c r="M47" i="13"/>
  <c r="P46" i="13"/>
  <c r="P45" i="13"/>
  <c r="M44" i="13"/>
  <c r="P44" i="13" s="1"/>
  <c r="N43" i="13"/>
  <c r="P43" i="13" s="1"/>
  <c r="N42" i="13"/>
  <c r="P42" i="13" s="1"/>
  <c r="N41" i="13"/>
  <c r="P41" i="13" s="1"/>
  <c r="N40" i="13"/>
  <c r="P40" i="13" s="1"/>
  <c r="N39" i="13"/>
  <c r="M39" i="13"/>
  <c r="P38" i="13"/>
  <c r="P37" i="13"/>
  <c r="P36" i="13"/>
  <c r="N35" i="13"/>
  <c r="M35" i="13"/>
  <c r="M34" i="13"/>
  <c r="P34" i="13" s="1"/>
  <c r="N33" i="13"/>
  <c r="M33" i="13"/>
  <c r="N32" i="13"/>
  <c r="M32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M13" i="13"/>
  <c r="P13" i="13" s="1"/>
  <c r="M12" i="13"/>
  <c r="P12" i="13" s="1"/>
  <c r="M11" i="13"/>
  <c r="P11" i="13" s="1"/>
  <c r="N10" i="13"/>
  <c r="M10" i="13"/>
  <c r="N9" i="13"/>
  <c r="M9" i="13"/>
  <c r="N8" i="13"/>
  <c r="M8" i="13"/>
  <c r="N7" i="13"/>
  <c r="M7" i="13"/>
  <c r="N6" i="13"/>
  <c r="M6" i="13"/>
  <c r="N5" i="13"/>
  <c r="M5" i="13"/>
  <c r="N4" i="13"/>
  <c r="M4" i="13"/>
  <c r="P56" i="12"/>
  <c r="N55" i="12"/>
  <c r="M55" i="12"/>
  <c r="N54" i="12"/>
  <c r="M54" i="12"/>
  <c r="N51" i="12"/>
  <c r="M51" i="12"/>
  <c r="N50" i="12"/>
  <c r="M50" i="12"/>
  <c r="N49" i="12"/>
  <c r="M49" i="12"/>
  <c r="M48" i="12"/>
  <c r="P48" i="12" s="1"/>
  <c r="N47" i="12"/>
  <c r="M47" i="12"/>
  <c r="P46" i="12"/>
  <c r="P45" i="12"/>
  <c r="M44" i="12"/>
  <c r="P44" i="12" s="1"/>
  <c r="N43" i="12"/>
  <c r="P43" i="12" s="1"/>
  <c r="N42" i="12"/>
  <c r="P42" i="12" s="1"/>
  <c r="N41" i="12"/>
  <c r="P41" i="12" s="1"/>
  <c r="N40" i="12"/>
  <c r="P40" i="12" s="1"/>
  <c r="N39" i="12"/>
  <c r="M39" i="12"/>
  <c r="P38" i="12"/>
  <c r="P37" i="12"/>
  <c r="P36" i="12"/>
  <c r="N35" i="12"/>
  <c r="M35" i="12"/>
  <c r="M34" i="12"/>
  <c r="P34" i="12" s="1"/>
  <c r="N33" i="12"/>
  <c r="M33" i="12"/>
  <c r="N32" i="12"/>
  <c r="M32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M13" i="12"/>
  <c r="P13" i="12" s="1"/>
  <c r="M12" i="12"/>
  <c r="P12" i="12" s="1"/>
  <c r="M11" i="12"/>
  <c r="P11" i="12" s="1"/>
  <c r="N10" i="12"/>
  <c r="M10" i="12"/>
  <c r="N9" i="12"/>
  <c r="M9" i="12"/>
  <c r="N8" i="12"/>
  <c r="M8" i="12"/>
  <c r="N7" i="12"/>
  <c r="M7" i="12"/>
  <c r="N6" i="12"/>
  <c r="M6" i="12"/>
  <c r="N5" i="12"/>
  <c r="M5" i="12"/>
  <c r="N4" i="12"/>
  <c r="M4" i="12"/>
  <c r="P56" i="11"/>
  <c r="N55" i="11"/>
  <c r="M55" i="11"/>
  <c r="N54" i="11"/>
  <c r="M54" i="11"/>
  <c r="N51" i="11"/>
  <c r="M51" i="11"/>
  <c r="N50" i="11"/>
  <c r="M50" i="11"/>
  <c r="N49" i="11"/>
  <c r="M49" i="11"/>
  <c r="M48" i="11"/>
  <c r="P48" i="11" s="1"/>
  <c r="N47" i="11"/>
  <c r="M47" i="11"/>
  <c r="P46" i="11"/>
  <c r="P45" i="11"/>
  <c r="M44" i="11"/>
  <c r="P44" i="11" s="1"/>
  <c r="N43" i="11"/>
  <c r="P43" i="11" s="1"/>
  <c r="N42" i="11"/>
  <c r="P42" i="11" s="1"/>
  <c r="N41" i="11"/>
  <c r="P41" i="11" s="1"/>
  <c r="N40" i="11"/>
  <c r="N39" i="11"/>
  <c r="M39" i="11"/>
  <c r="P38" i="11"/>
  <c r="P37" i="11"/>
  <c r="P36" i="11"/>
  <c r="N35" i="11"/>
  <c r="M35" i="11"/>
  <c r="M34" i="11"/>
  <c r="P34" i="11" s="1"/>
  <c r="N33" i="11"/>
  <c r="M33" i="11"/>
  <c r="N32" i="11"/>
  <c r="M32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M13" i="11"/>
  <c r="P13" i="11" s="1"/>
  <c r="M12" i="11"/>
  <c r="P12" i="11" s="1"/>
  <c r="M11" i="11"/>
  <c r="P11" i="11" s="1"/>
  <c r="N10" i="11"/>
  <c r="M10" i="11"/>
  <c r="N9" i="11"/>
  <c r="M9" i="11"/>
  <c r="N8" i="11"/>
  <c r="M8" i="11"/>
  <c r="N7" i="11"/>
  <c r="M7" i="11"/>
  <c r="N6" i="11"/>
  <c r="M6" i="11"/>
  <c r="N5" i="11"/>
  <c r="M5" i="11"/>
  <c r="N4" i="11"/>
  <c r="M4" i="11"/>
  <c r="P56" i="10"/>
  <c r="N55" i="10"/>
  <c r="M55" i="10"/>
  <c r="N54" i="10"/>
  <c r="M54" i="10"/>
  <c r="N51" i="10"/>
  <c r="M51" i="10"/>
  <c r="N50" i="10"/>
  <c r="M50" i="10"/>
  <c r="N49" i="10"/>
  <c r="M49" i="10"/>
  <c r="M48" i="10"/>
  <c r="P48" i="10" s="1"/>
  <c r="N47" i="10"/>
  <c r="M47" i="10"/>
  <c r="P46" i="10"/>
  <c r="P45" i="10"/>
  <c r="M44" i="10"/>
  <c r="P44" i="10" s="1"/>
  <c r="N43" i="10"/>
  <c r="P43" i="10" s="1"/>
  <c r="N42" i="10"/>
  <c r="P42" i="10" s="1"/>
  <c r="N41" i="10"/>
  <c r="P41" i="10" s="1"/>
  <c r="N40" i="10"/>
  <c r="P40" i="10" s="1"/>
  <c r="N39" i="10"/>
  <c r="M39" i="10"/>
  <c r="P38" i="10"/>
  <c r="P37" i="10"/>
  <c r="P36" i="10"/>
  <c r="N35" i="10"/>
  <c r="M35" i="10"/>
  <c r="M34" i="10"/>
  <c r="P34" i="10" s="1"/>
  <c r="N33" i="10"/>
  <c r="M33" i="10"/>
  <c r="N32" i="10"/>
  <c r="M32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M13" i="10"/>
  <c r="P13" i="10" s="1"/>
  <c r="M12" i="10"/>
  <c r="P12" i="10" s="1"/>
  <c r="M11" i="10"/>
  <c r="P11" i="10" s="1"/>
  <c r="N10" i="10"/>
  <c r="M10" i="10"/>
  <c r="N9" i="10"/>
  <c r="M9" i="10"/>
  <c r="N8" i="10"/>
  <c r="M8" i="10"/>
  <c r="N7" i="10"/>
  <c r="M7" i="10"/>
  <c r="N6" i="10"/>
  <c r="M6" i="10"/>
  <c r="N5" i="10"/>
  <c r="M5" i="10"/>
  <c r="N4" i="10"/>
  <c r="M4" i="10"/>
  <c r="P56" i="9"/>
  <c r="N55" i="9"/>
  <c r="M55" i="9"/>
  <c r="N54" i="9"/>
  <c r="M54" i="9"/>
  <c r="N51" i="9"/>
  <c r="M51" i="9"/>
  <c r="N50" i="9"/>
  <c r="M50" i="9"/>
  <c r="N49" i="9"/>
  <c r="M49" i="9"/>
  <c r="M48" i="9"/>
  <c r="P48" i="9" s="1"/>
  <c r="N47" i="9"/>
  <c r="M47" i="9"/>
  <c r="P46" i="9"/>
  <c r="P45" i="9"/>
  <c r="M44" i="9"/>
  <c r="P44" i="9" s="1"/>
  <c r="N43" i="9"/>
  <c r="P43" i="9" s="1"/>
  <c r="N42" i="9"/>
  <c r="P42" i="9" s="1"/>
  <c r="N41" i="9"/>
  <c r="P41" i="9" s="1"/>
  <c r="N40" i="9"/>
  <c r="N39" i="9"/>
  <c r="M39" i="9"/>
  <c r="P38" i="9"/>
  <c r="P37" i="9"/>
  <c r="P36" i="9"/>
  <c r="N35" i="9"/>
  <c r="M35" i="9"/>
  <c r="M34" i="9"/>
  <c r="P34" i="9" s="1"/>
  <c r="N33" i="9"/>
  <c r="M33" i="9"/>
  <c r="N32" i="9"/>
  <c r="M32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M13" i="9"/>
  <c r="P13" i="9" s="1"/>
  <c r="M12" i="9"/>
  <c r="P12" i="9" s="1"/>
  <c r="M11" i="9"/>
  <c r="P11" i="9" s="1"/>
  <c r="N10" i="9"/>
  <c r="M10" i="9"/>
  <c r="N9" i="9"/>
  <c r="M9" i="9"/>
  <c r="N8" i="9"/>
  <c r="M8" i="9"/>
  <c r="N7" i="9"/>
  <c r="M7" i="9"/>
  <c r="N6" i="9"/>
  <c r="M6" i="9"/>
  <c r="N5" i="9"/>
  <c r="M5" i="9"/>
  <c r="N4" i="9"/>
  <c r="M4" i="9"/>
  <c r="P56" i="8"/>
  <c r="N55" i="8"/>
  <c r="M55" i="8"/>
  <c r="N54" i="8"/>
  <c r="M54" i="8"/>
  <c r="N51" i="8"/>
  <c r="M51" i="8"/>
  <c r="N50" i="8"/>
  <c r="M50" i="8"/>
  <c r="N49" i="8"/>
  <c r="M49" i="8"/>
  <c r="M48" i="8"/>
  <c r="P48" i="8" s="1"/>
  <c r="N47" i="8"/>
  <c r="M47" i="8"/>
  <c r="P46" i="8"/>
  <c r="P45" i="8"/>
  <c r="M44" i="8"/>
  <c r="P44" i="8" s="1"/>
  <c r="N43" i="8"/>
  <c r="P43" i="8" s="1"/>
  <c r="N42" i="8"/>
  <c r="P42" i="8" s="1"/>
  <c r="N41" i="8"/>
  <c r="P41" i="8" s="1"/>
  <c r="N40" i="8"/>
  <c r="P40" i="8" s="1"/>
  <c r="N39" i="8"/>
  <c r="M39" i="8"/>
  <c r="P38" i="8"/>
  <c r="P37" i="8"/>
  <c r="P36" i="8"/>
  <c r="N35" i="8"/>
  <c r="M35" i="8"/>
  <c r="M34" i="8"/>
  <c r="P34" i="8" s="1"/>
  <c r="N33" i="8"/>
  <c r="M33" i="8"/>
  <c r="N32" i="8"/>
  <c r="M32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M13" i="8"/>
  <c r="P13" i="8" s="1"/>
  <c r="M12" i="8"/>
  <c r="P12" i="8" s="1"/>
  <c r="M11" i="8"/>
  <c r="P11" i="8" s="1"/>
  <c r="N10" i="8"/>
  <c r="M10" i="8"/>
  <c r="N9" i="8"/>
  <c r="M9" i="8"/>
  <c r="N8" i="8"/>
  <c r="M8" i="8"/>
  <c r="N7" i="8"/>
  <c r="M7" i="8"/>
  <c r="N6" i="8"/>
  <c r="M6" i="8"/>
  <c r="N5" i="8"/>
  <c r="M5" i="8"/>
  <c r="N4" i="8"/>
  <c r="M4" i="8"/>
  <c r="P56" i="7"/>
  <c r="N55" i="7"/>
  <c r="M55" i="7"/>
  <c r="N54" i="7"/>
  <c r="M54" i="7"/>
  <c r="N51" i="7"/>
  <c r="M51" i="7"/>
  <c r="N50" i="7"/>
  <c r="M50" i="7"/>
  <c r="N49" i="7"/>
  <c r="M49" i="7"/>
  <c r="M48" i="7"/>
  <c r="P48" i="7" s="1"/>
  <c r="N47" i="7"/>
  <c r="M47" i="7"/>
  <c r="P46" i="7"/>
  <c r="P45" i="7"/>
  <c r="M44" i="7"/>
  <c r="P44" i="7" s="1"/>
  <c r="N43" i="7"/>
  <c r="P43" i="7" s="1"/>
  <c r="N42" i="7"/>
  <c r="P42" i="7" s="1"/>
  <c r="N41" i="7"/>
  <c r="P41" i="7" s="1"/>
  <c r="N40" i="7"/>
  <c r="N39" i="7"/>
  <c r="M39" i="7"/>
  <c r="P38" i="7"/>
  <c r="P37" i="7"/>
  <c r="P36" i="7"/>
  <c r="N35" i="7"/>
  <c r="M35" i="7"/>
  <c r="M34" i="7"/>
  <c r="P34" i="7" s="1"/>
  <c r="N33" i="7"/>
  <c r="M33" i="7"/>
  <c r="N32" i="7"/>
  <c r="M32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M13" i="7"/>
  <c r="P13" i="7" s="1"/>
  <c r="M12" i="7"/>
  <c r="P12" i="7" s="1"/>
  <c r="M11" i="7"/>
  <c r="P11" i="7" s="1"/>
  <c r="N10" i="7"/>
  <c r="M10" i="7"/>
  <c r="N9" i="7"/>
  <c r="M9" i="7"/>
  <c r="N8" i="7"/>
  <c r="M8" i="7"/>
  <c r="N7" i="7"/>
  <c r="M7" i="7"/>
  <c r="N6" i="7"/>
  <c r="M6" i="7"/>
  <c r="N5" i="7"/>
  <c r="M5" i="7"/>
  <c r="N4" i="7"/>
  <c r="M4" i="7"/>
  <c r="P56" i="6"/>
  <c r="N55" i="6"/>
  <c r="M55" i="6"/>
  <c r="N54" i="6"/>
  <c r="M54" i="6"/>
  <c r="N51" i="6"/>
  <c r="M51" i="6"/>
  <c r="N50" i="6"/>
  <c r="M50" i="6"/>
  <c r="N49" i="6"/>
  <c r="M49" i="6"/>
  <c r="M48" i="6"/>
  <c r="P48" i="6" s="1"/>
  <c r="N47" i="6"/>
  <c r="M47" i="6"/>
  <c r="P46" i="6"/>
  <c r="P45" i="6"/>
  <c r="M44" i="6"/>
  <c r="P44" i="6" s="1"/>
  <c r="N43" i="6"/>
  <c r="P43" i="6" s="1"/>
  <c r="N42" i="6"/>
  <c r="P42" i="6" s="1"/>
  <c r="N41" i="6"/>
  <c r="P41" i="6" s="1"/>
  <c r="N40" i="6"/>
  <c r="P40" i="6" s="1"/>
  <c r="N39" i="6"/>
  <c r="M39" i="6"/>
  <c r="P38" i="6"/>
  <c r="P37" i="6"/>
  <c r="P36" i="6"/>
  <c r="N35" i="6"/>
  <c r="M35" i="6"/>
  <c r="M34" i="6"/>
  <c r="P34" i="6" s="1"/>
  <c r="N33" i="6"/>
  <c r="M33" i="6"/>
  <c r="N32" i="6"/>
  <c r="M32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M13" i="6"/>
  <c r="P13" i="6" s="1"/>
  <c r="M12" i="6"/>
  <c r="P12" i="6" s="1"/>
  <c r="M11" i="6"/>
  <c r="P11" i="6" s="1"/>
  <c r="N10" i="6"/>
  <c r="M10" i="6"/>
  <c r="N9" i="6"/>
  <c r="M9" i="6"/>
  <c r="N8" i="6"/>
  <c r="M8" i="6"/>
  <c r="N7" i="6"/>
  <c r="M7" i="6"/>
  <c r="N6" i="6"/>
  <c r="M6" i="6"/>
  <c r="N5" i="6"/>
  <c r="M5" i="6"/>
  <c r="N4" i="6"/>
  <c r="M4" i="6"/>
  <c r="P56" i="5"/>
  <c r="N55" i="5"/>
  <c r="M55" i="5"/>
  <c r="N54" i="5"/>
  <c r="M54" i="5"/>
  <c r="N51" i="5"/>
  <c r="M51" i="5"/>
  <c r="N50" i="5"/>
  <c r="M50" i="5"/>
  <c r="N49" i="5"/>
  <c r="M49" i="5"/>
  <c r="M48" i="5"/>
  <c r="P48" i="5" s="1"/>
  <c r="N47" i="5"/>
  <c r="M47" i="5"/>
  <c r="P46" i="5"/>
  <c r="P45" i="5"/>
  <c r="M44" i="5"/>
  <c r="P44" i="5" s="1"/>
  <c r="N43" i="5"/>
  <c r="P43" i="5" s="1"/>
  <c r="N42" i="5"/>
  <c r="P42" i="5" s="1"/>
  <c r="N41" i="5"/>
  <c r="P41" i="5" s="1"/>
  <c r="N40" i="5"/>
  <c r="P40" i="5" s="1"/>
  <c r="N39" i="5"/>
  <c r="M39" i="5"/>
  <c r="P38" i="5"/>
  <c r="P37" i="5"/>
  <c r="P36" i="5"/>
  <c r="N35" i="5"/>
  <c r="M35" i="5"/>
  <c r="M34" i="5"/>
  <c r="P34" i="5" s="1"/>
  <c r="N33" i="5"/>
  <c r="M33" i="5"/>
  <c r="N32" i="5"/>
  <c r="M32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M13" i="5"/>
  <c r="P13" i="5" s="1"/>
  <c r="M12" i="5"/>
  <c r="P12" i="5" s="1"/>
  <c r="M11" i="5"/>
  <c r="P11" i="5" s="1"/>
  <c r="N10" i="5"/>
  <c r="M10" i="5"/>
  <c r="N9" i="5"/>
  <c r="M9" i="5"/>
  <c r="N8" i="5"/>
  <c r="M8" i="5"/>
  <c r="N7" i="5"/>
  <c r="M7" i="5"/>
  <c r="N6" i="5"/>
  <c r="M6" i="5"/>
  <c r="N5" i="5"/>
  <c r="M5" i="5"/>
  <c r="N4" i="5"/>
  <c r="M4" i="5"/>
  <c r="P56" i="4"/>
  <c r="N55" i="4"/>
  <c r="M55" i="4"/>
  <c r="N54" i="4"/>
  <c r="M54" i="4"/>
  <c r="N51" i="4"/>
  <c r="M51" i="4"/>
  <c r="N50" i="4"/>
  <c r="M50" i="4"/>
  <c r="N49" i="4"/>
  <c r="M49" i="4"/>
  <c r="M48" i="4"/>
  <c r="P48" i="4" s="1"/>
  <c r="N47" i="4"/>
  <c r="M47" i="4"/>
  <c r="P46" i="4"/>
  <c r="P45" i="4"/>
  <c r="M44" i="4"/>
  <c r="P44" i="4" s="1"/>
  <c r="N43" i="4"/>
  <c r="P43" i="4" s="1"/>
  <c r="N42" i="4"/>
  <c r="P42" i="4" s="1"/>
  <c r="N41" i="4"/>
  <c r="P41" i="4" s="1"/>
  <c r="N40" i="4"/>
  <c r="P40" i="4" s="1"/>
  <c r="N39" i="4"/>
  <c r="M39" i="4"/>
  <c r="P38" i="4"/>
  <c r="P37" i="4"/>
  <c r="P36" i="4"/>
  <c r="N35" i="4"/>
  <c r="M35" i="4"/>
  <c r="M34" i="4"/>
  <c r="P34" i="4" s="1"/>
  <c r="N33" i="4"/>
  <c r="M33" i="4"/>
  <c r="N32" i="4"/>
  <c r="M32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M13" i="4"/>
  <c r="P13" i="4" s="1"/>
  <c r="M12" i="4"/>
  <c r="P12" i="4" s="1"/>
  <c r="M11" i="4"/>
  <c r="P11" i="4" s="1"/>
  <c r="N10" i="4"/>
  <c r="M10" i="4"/>
  <c r="N9" i="4"/>
  <c r="M9" i="4"/>
  <c r="N8" i="4"/>
  <c r="M8" i="4"/>
  <c r="N7" i="4"/>
  <c r="M7" i="4"/>
  <c r="N6" i="4"/>
  <c r="M6" i="4"/>
  <c r="N5" i="4"/>
  <c r="M5" i="4"/>
  <c r="N4" i="4"/>
  <c r="M4" i="4"/>
  <c r="P56" i="3"/>
  <c r="N55" i="3"/>
  <c r="M55" i="3"/>
  <c r="N54" i="3"/>
  <c r="M54" i="3"/>
  <c r="N51" i="3"/>
  <c r="M51" i="3"/>
  <c r="N50" i="3"/>
  <c r="M50" i="3"/>
  <c r="N49" i="3"/>
  <c r="M49" i="3"/>
  <c r="M48" i="3"/>
  <c r="P48" i="3" s="1"/>
  <c r="N47" i="3"/>
  <c r="M47" i="3"/>
  <c r="P46" i="3"/>
  <c r="P45" i="3"/>
  <c r="M44" i="3"/>
  <c r="P44" i="3" s="1"/>
  <c r="N43" i="3"/>
  <c r="P43" i="3" s="1"/>
  <c r="N42" i="3"/>
  <c r="P42" i="3" s="1"/>
  <c r="N41" i="3"/>
  <c r="P41" i="3" s="1"/>
  <c r="N40" i="3"/>
  <c r="P40" i="3" s="1"/>
  <c r="N39" i="3"/>
  <c r="M39" i="3"/>
  <c r="P38" i="3"/>
  <c r="P37" i="3"/>
  <c r="P36" i="3"/>
  <c r="N35" i="3"/>
  <c r="M35" i="3"/>
  <c r="M34" i="3"/>
  <c r="P34" i="3" s="1"/>
  <c r="N33" i="3"/>
  <c r="M33" i="3"/>
  <c r="N32" i="3"/>
  <c r="M32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M13" i="3"/>
  <c r="P13" i="3" s="1"/>
  <c r="M12" i="3"/>
  <c r="P12" i="3" s="1"/>
  <c r="M11" i="3"/>
  <c r="P11" i="3" s="1"/>
  <c r="N10" i="3"/>
  <c r="M10" i="3"/>
  <c r="N9" i="3"/>
  <c r="M9" i="3"/>
  <c r="N8" i="3"/>
  <c r="M8" i="3"/>
  <c r="N7" i="3"/>
  <c r="M7" i="3"/>
  <c r="N6" i="3"/>
  <c r="M6" i="3"/>
  <c r="N5" i="3"/>
  <c r="M5" i="3"/>
  <c r="N4" i="3"/>
  <c r="M4" i="3"/>
  <c r="P56" i="2"/>
  <c r="N55" i="2"/>
  <c r="M55" i="2"/>
  <c r="N54" i="2"/>
  <c r="M54" i="2"/>
  <c r="N51" i="2"/>
  <c r="M51" i="2"/>
  <c r="N50" i="2"/>
  <c r="M50" i="2"/>
  <c r="N49" i="2"/>
  <c r="M49" i="2"/>
  <c r="M48" i="2"/>
  <c r="P48" i="2" s="1"/>
  <c r="N47" i="2"/>
  <c r="M47" i="2"/>
  <c r="P46" i="2"/>
  <c r="P45" i="2"/>
  <c r="M44" i="2"/>
  <c r="P44" i="2" s="1"/>
  <c r="N43" i="2"/>
  <c r="P43" i="2" s="1"/>
  <c r="N42" i="2"/>
  <c r="P42" i="2" s="1"/>
  <c r="N41" i="2"/>
  <c r="P41" i="2" s="1"/>
  <c r="N40" i="2"/>
  <c r="P40" i="2" s="1"/>
  <c r="N39" i="2"/>
  <c r="M39" i="2"/>
  <c r="P38" i="2"/>
  <c r="P37" i="2"/>
  <c r="P36" i="2"/>
  <c r="N35" i="2"/>
  <c r="M35" i="2"/>
  <c r="M34" i="2"/>
  <c r="P34" i="2" s="1"/>
  <c r="N33" i="2"/>
  <c r="M33" i="2"/>
  <c r="N32" i="2"/>
  <c r="M32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M13" i="2"/>
  <c r="P13" i="2" s="1"/>
  <c r="M12" i="2"/>
  <c r="P12" i="2" s="1"/>
  <c r="M11" i="2"/>
  <c r="P11" i="2" s="1"/>
  <c r="N10" i="2"/>
  <c r="M10" i="2"/>
  <c r="N9" i="2"/>
  <c r="M9" i="2"/>
  <c r="N8" i="2"/>
  <c r="M8" i="2"/>
  <c r="N7" i="2"/>
  <c r="M7" i="2"/>
  <c r="N6" i="2"/>
  <c r="M6" i="2"/>
  <c r="N5" i="2"/>
  <c r="M5" i="2"/>
  <c r="N4" i="2"/>
  <c r="M4" i="2"/>
  <c r="P56" i="1"/>
  <c r="N55" i="1"/>
  <c r="M55" i="1"/>
  <c r="N54" i="1"/>
  <c r="M54" i="1"/>
  <c r="N51" i="1"/>
  <c r="M51" i="1"/>
  <c r="N50" i="1"/>
  <c r="M50" i="1"/>
  <c r="N49" i="1"/>
  <c r="M49" i="1"/>
  <c r="M48" i="1"/>
  <c r="P48" i="1" s="1"/>
  <c r="N47" i="1"/>
  <c r="M47" i="1"/>
  <c r="P46" i="1"/>
  <c r="P45" i="1"/>
  <c r="M44" i="1"/>
  <c r="P44" i="1" s="1"/>
  <c r="N43" i="1"/>
  <c r="P43" i="1" s="1"/>
  <c r="N42" i="1"/>
  <c r="P42" i="1" s="1"/>
  <c r="N41" i="1"/>
  <c r="P41" i="1" s="1"/>
  <c r="N40" i="1"/>
  <c r="N39" i="1"/>
  <c r="P38" i="1"/>
  <c r="P37" i="1"/>
  <c r="P36" i="1"/>
  <c r="N35" i="1"/>
  <c r="M35" i="1"/>
  <c r="M34" i="1"/>
  <c r="P34" i="1" s="1"/>
  <c r="N33" i="1"/>
  <c r="M33" i="1"/>
  <c r="N32" i="1"/>
  <c r="M32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M13" i="1"/>
  <c r="P13" i="1" s="1"/>
  <c r="M12" i="1"/>
  <c r="P12" i="1" s="1"/>
  <c r="M11" i="1"/>
  <c r="P11" i="1" s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98" i="34"/>
  <c r="F98" i="34"/>
  <c r="E98" i="34"/>
  <c r="D98" i="34"/>
  <c r="C98" i="34"/>
  <c r="B98" i="34"/>
  <c r="N97" i="34"/>
  <c r="F97" i="34"/>
  <c r="E97" i="34"/>
  <c r="D97" i="34"/>
  <c r="C97" i="34"/>
  <c r="B97" i="34"/>
  <c r="N96" i="34"/>
  <c r="F96" i="34"/>
  <c r="E96" i="34"/>
  <c r="D96" i="34"/>
  <c r="C96" i="34"/>
  <c r="B96" i="34"/>
  <c r="E68" i="34"/>
  <c r="D68" i="34"/>
  <c r="C68" i="34"/>
  <c r="E67" i="34"/>
  <c r="D67" i="34"/>
  <c r="C67" i="34"/>
  <c r="E66" i="34"/>
  <c r="D66" i="34"/>
  <c r="C66" i="34"/>
  <c r="E65" i="34"/>
  <c r="D65" i="34"/>
  <c r="C65" i="34"/>
  <c r="L65" i="34" s="1"/>
  <c r="E64" i="34"/>
  <c r="D64" i="34"/>
  <c r="C64" i="34"/>
  <c r="L64" i="34" s="1"/>
  <c r="E63" i="34"/>
  <c r="D63" i="34"/>
  <c r="C63" i="34"/>
  <c r="L63" i="34" s="1"/>
  <c r="E62" i="34"/>
  <c r="D62" i="34"/>
  <c r="C62" i="34"/>
  <c r="L62" i="34" s="1"/>
  <c r="E61" i="34"/>
  <c r="D61" i="34"/>
  <c r="C61" i="34"/>
  <c r="L61" i="34" s="1"/>
  <c r="E60" i="34"/>
  <c r="D60" i="34"/>
  <c r="C60" i="34"/>
  <c r="L60" i="34" s="1"/>
  <c r="E59" i="34"/>
  <c r="D59" i="34"/>
  <c r="C59" i="34"/>
  <c r="L59" i="34" s="1"/>
  <c r="E58" i="34"/>
  <c r="D58" i="34"/>
  <c r="C58" i="34"/>
  <c r="L58" i="34" s="1"/>
  <c r="E57" i="34"/>
  <c r="D57" i="34"/>
  <c r="C57" i="34"/>
  <c r="L57" i="34" s="1"/>
  <c r="E56" i="34"/>
  <c r="D56" i="34"/>
  <c r="C56" i="34"/>
  <c r="L56" i="34" s="1"/>
  <c r="E55" i="34"/>
  <c r="D55" i="34"/>
  <c r="C55" i="34"/>
  <c r="L55" i="34" s="1"/>
  <c r="E54" i="34"/>
  <c r="D54" i="34"/>
  <c r="C54" i="34"/>
  <c r="L54" i="34" s="1"/>
  <c r="E53" i="34"/>
  <c r="D53" i="34"/>
  <c r="C53" i="34"/>
  <c r="L53" i="34" s="1"/>
  <c r="E52" i="34"/>
  <c r="D52" i="34"/>
  <c r="C52" i="34"/>
  <c r="L52" i="34" s="1"/>
  <c r="E51" i="34"/>
  <c r="D51" i="34"/>
  <c r="C51" i="34"/>
  <c r="L51" i="34" s="1"/>
  <c r="E50" i="34"/>
  <c r="D50" i="34"/>
  <c r="C50" i="34"/>
  <c r="L50" i="34" s="1"/>
  <c r="E49" i="34"/>
  <c r="D49" i="34"/>
  <c r="C49" i="34"/>
  <c r="L49" i="34" s="1"/>
  <c r="E48" i="34"/>
  <c r="D48" i="34"/>
  <c r="C48" i="34"/>
  <c r="L48" i="34" s="1"/>
  <c r="E47" i="34"/>
  <c r="D47" i="34"/>
  <c r="C47" i="34"/>
  <c r="L47" i="34" s="1"/>
  <c r="E46" i="34"/>
  <c r="D46" i="34"/>
  <c r="C46" i="34"/>
  <c r="L46" i="34" s="1"/>
  <c r="E45" i="34"/>
  <c r="D45" i="34"/>
  <c r="C45" i="34"/>
  <c r="L45" i="34" s="1"/>
  <c r="E44" i="34"/>
  <c r="D44" i="34"/>
  <c r="C44" i="34"/>
  <c r="L44" i="34" s="1"/>
  <c r="E43" i="34"/>
  <c r="D43" i="34"/>
  <c r="C43" i="34"/>
  <c r="L43" i="34" s="1"/>
  <c r="E42" i="34"/>
  <c r="D42" i="34"/>
  <c r="C42" i="34"/>
  <c r="L42" i="34" s="1"/>
  <c r="E41" i="34"/>
  <c r="D41" i="34"/>
  <c r="C41" i="34"/>
  <c r="L41" i="34" s="1"/>
  <c r="E40" i="34"/>
  <c r="D40" i="34"/>
  <c r="C40" i="34"/>
  <c r="L40" i="34" s="1"/>
  <c r="E39" i="34"/>
  <c r="D39" i="34"/>
  <c r="C39" i="34"/>
  <c r="L39" i="34" s="1"/>
  <c r="E38" i="34"/>
  <c r="D38" i="34"/>
  <c r="C38" i="34"/>
  <c r="Q33" i="34"/>
  <c r="P33" i="34"/>
  <c r="O33" i="34"/>
  <c r="N33" i="34"/>
  <c r="B68" i="34" s="1"/>
  <c r="Q32" i="34"/>
  <c r="P32" i="34"/>
  <c r="O32" i="34"/>
  <c r="N32" i="34"/>
  <c r="B67" i="34" s="1"/>
  <c r="Q31" i="34"/>
  <c r="P31" i="34"/>
  <c r="O31" i="34"/>
  <c r="N31" i="34"/>
  <c r="Q30" i="34"/>
  <c r="P30" i="34"/>
  <c r="O30" i="34"/>
  <c r="N30" i="34"/>
  <c r="Q29" i="34"/>
  <c r="P29" i="34"/>
  <c r="O29" i="34"/>
  <c r="N29" i="34"/>
  <c r="B64" i="34" s="1"/>
  <c r="Q28" i="34"/>
  <c r="P28" i="34"/>
  <c r="O28" i="34"/>
  <c r="N28" i="34"/>
  <c r="Q27" i="34"/>
  <c r="P27" i="34"/>
  <c r="O27" i="34"/>
  <c r="N27" i="34"/>
  <c r="Q26" i="34"/>
  <c r="P26" i="34"/>
  <c r="O26" i="34"/>
  <c r="N26" i="34"/>
  <c r="B61" i="34" s="1"/>
  <c r="Q25" i="34"/>
  <c r="P25" i="34"/>
  <c r="O25" i="34"/>
  <c r="N25" i="34"/>
  <c r="B60" i="34" s="1"/>
  <c r="Q24" i="34"/>
  <c r="P24" i="34"/>
  <c r="O24" i="34"/>
  <c r="N24" i="34"/>
  <c r="B59" i="34" s="1"/>
  <c r="Q23" i="34"/>
  <c r="P23" i="34"/>
  <c r="O23" i="34"/>
  <c r="N23" i="34"/>
  <c r="Q22" i="34"/>
  <c r="P22" i="34"/>
  <c r="O22" i="34"/>
  <c r="N22" i="34"/>
  <c r="Q21" i="34"/>
  <c r="P21" i="34"/>
  <c r="O21" i="34"/>
  <c r="N21" i="34"/>
  <c r="B56" i="34" s="1"/>
  <c r="Q20" i="34"/>
  <c r="P20" i="34"/>
  <c r="O20" i="34"/>
  <c r="N20" i="34"/>
  <c r="Q19" i="34"/>
  <c r="P19" i="34"/>
  <c r="O19" i="34"/>
  <c r="N19" i="34"/>
  <c r="Q18" i="34"/>
  <c r="P18" i="34"/>
  <c r="O18" i="34"/>
  <c r="N18" i="34"/>
  <c r="B53" i="34" s="1"/>
  <c r="Q17" i="34"/>
  <c r="P17" i="34"/>
  <c r="O17" i="34"/>
  <c r="N17" i="34"/>
  <c r="B52" i="34" s="1"/>
  <c r="Q16" i="34"/>
  <c r="P16" i="34"/>
  <c r="O16" i="34"/>
  <c r="N16" i="34"/>
  <c r="B51" i="34" s="1"/>
  <c r="Q15" i="34"/>
  <c r="P15" i="34"/>
  <c r="O15" i="34"/>
  <c r="N15" i="34"/>
  <c r="Q14" i="34"/>
  <c r="P14" i="34"/>
  <c r="O14" i="34"/>
  <c r="N14" i="34"/>
  <c r="B49" i="34" s="1"/>
  <c r="Q13" i="34"/>
  <c r="P13" i="34"/>
  <c r="O13" i="34"/>
  <c r="N13" i="34"/>
  <c r="B48" i="34" s="1"/>
  <c r="Q12" i="34"/>
  <c r="P12" i="34"/>
  <c r="O12" i="34"/>
  <c r="N12" i="34"/>
  <c r="Q11" i="34"/>
  <c r="P11" i="34"/>
  <c r="O11" i="34"/>
  <c r="N11" i="34"/>
  <c r="Q10" i="34"/>
  <c r="P10" i="34"/>
  <c r="O10" i="34"/>
  <c r="N10" i="34"/>
  <c r="B45" i="34" s="1"/>
  <c r="Q9" i="34"/>
  <c r="P9" i="34"/>
  <c r="O9" i="34"/>
  <c r="N9" i="34"/>
  <c r="B44" i="34" s="1"/>
  <c r="Q8" i="34"/>
  <c r="P8" i="34"/>
  <c r="O8" i="34"/>
  <c r="N8" i="34"/>
  <c r="B43" i="34" s="1"/>
  <c r="P7" i="34"/>
  <c r="O7" i="34"/>
  <c r="N7" i="34"/>
  <c r="B42" i="34" s="1"/>
  <c r="P6" i="34"/>
  <c r="O6" i="34"/>
  <c r="N6" i="34"/>
  <c r="B41" i="34" s="1"/>
  <c r="P5" i="34"/>
  <c r="O5" i="34"/>
  <c r="N5" i="34"/>
  <c r="B40" i="34" s="1"/>
  <c r="P4" i="34"/>
  <c r="O4" i="34"/>
  <c r="N4" i="34"/>
  <c r="P3" i="34"/>
  <c r="O3" i="34"/>
  <c r="N3" i="34"/>
  <c r="B38" i="34" s="1"/>
  <c r="F271" i="33"/>
  <c r="E271" i="33"/>
  <c r="D271" i="33"/>
  <c r="C271" i="33"/>
  <c r="B271" i="33"/>
  <c r="I230" i="33"/>
  <c r="H230" i="33"/>
  <c r="G230" i="33"/>
  <c r="F230" i="33"/>
  <c r="E230" i="33"/>
  <c r="D230" i="33"/>
  <c r="C230" i="33"/>
  <c r="B230" i="33"/>
  <c r="I229" i="33"/>
  <c r="H229" i="33"/>
  <c r="G229" i="33"/>
  <c r="F229" i="33"/>
  <c r="E229" i="33"/>
  <c r="D229" i="33"/>
  <c r="S229" i="33" s="1"/>
  <c r="C229" i="33"/>
  <c r="R229" i="33" s="1"/>
  <c r="B229" i="33"/>
  <c r="L228" i="33"/>
  <c r="I228" i="33"/>
  <c r="H228" i="33"/>
  <c r="G228" i="33"/>
  <c r="F228" i="33"/>
  <c r="E228" i="33"/>
  <c r="D228" i="33"/>
  <c r="S228" i="33" s="1"/>
  <c r="C228" i="33"/>
  <c r="R228" i="33" s="1"/>
  <c r="B228" i="33"/>
  <c r="Q228" i="33" s="1"/>
  <c r="I227" i="33"/>
  <c r="H227" i="33"/>
  <c r="G227" i="33"/>
  <c r="F227" i="33"/>
  <c r="E227" i="33"/>
  <c r="D227" i="33"/>
  <c r="S227" i="33" s="1"/>
  <c r="C227" i="33"/>
  <c r="R227" i="33" s="1"/>
  <c r="B227" i="33"/>
  <c r="Q227" i="33" s="1"/>
  <c r="E226" i="33"/>
  <c r="D226" i="33"/>
  <c r="S226" i="33" s="1"/>
  <c r="C226" i="33"/>
  <c r="R226" i="33" s="1"/>
  <c r="B226" i="33"/>
  <c r="Q226" i="33" s="1"/>
  <c r="I225" i="33"/>
  <c r="H225" i="33"/>
  <c r="G225" i="33"/>
  <c r="F225" i="33"/>
  <c r="E225" i="33"/>
  <c r="D225" i="33"/>
  <c r="S225" i="33" s="1"/>
  <c r="C225" i="33"/>
  <c r="R225" i="33" s="1"/>
  <c r="B225" i="33"/>
  <c r="I224" i="33"/>
  <c r="H224" i="33"/>
  <c r="G224" i="33"/>
  <c r="F224" i="33"/>
  <c r="E224" i="33"/>
  <c r="D224" i="33"/>
  <c r="S224" i="33" s="1"/>
  <c r="C224" i="33"/>
  <c r="R224" i="33" s="1"/>
  <c r="B224" i="33"/>
  <c r="Q224" i="33" s="1"/>
  <c r="I223" i="33"/>
  <c r="H223" i="33"/>
  <c r="G223" i="33"/>
  <c r="F223" i="33"/>
  <c r="E223" i="33"/>
  <c r="D223" i="33"/>
  <c r="S223" i="33" s="1"/>
  <c r="C223" i="33"/>
  <c r="R223" i="33" s="1"/>
  <c r="B223" i="33"/>
  <c r="Q223" i="33" s="1"/>
  <c r="I222" i="33"/>
  <c r="H222" i="33"/>
  <c r="G222" i="33"/>
  <c r="F222" i="33"/>
  <c r="E222" i="33"/>
  <c r="D222" i="33"/>
  <c r="S222" i="33" s="1"/>
  <c r="C222" i="33"/>
  <c r="R222" i="33" s="1"/>
  <c r="B222" i="33"/>
  <c r="Q222" i="33" s="1"/>
  <c r="I221" i="33"/>
  <c r="H221" i="33"/>
  <c r="G221" i="33"/>
  <c r="F221" i="33"/>
  <c r="E221" i="33"/>
  <c r="D221" i="33"/>
  <c r="S221" i="33" s="1"/>
  <c r="C221" i="33"/>
  <c r="R221" i="33" s="1"/>
  <c r="B221" i="33"/>
  <c r="I220" i="33"/>
  <c r="H220" i="33"/>
  <c r="G220" i="33"/>
  <c r="F220" i="33"/>
  <c r="E220" i="33"/>
  <c r="D220" i="33"/>
  <c r="S220" i="33" s="1"/>
  <c r="C220" i="33"/>
  <c r="R220" i="33" s="1"/>
  <c r="B220" i="33"/>
  <c r="Q220" i="33" s="1"/>
  <c r="I219" i="33"/>
  <c r="H219" i="33"/>
  <c r="G219" i="33"/>
  <c r="F219" i="33"/>
  <c r="E219" i="33"/>
  <c r="D219" i="33"/>
  <c r="S219" i="33" s="1"/>
  <c r="C219" i="33"/>
  <c r="R219" i="33" s="1"/>
  <c r="B219" i="33"/>
  <c r="Q219" i="33" s="1"/>
  <c r="I218" i="33"/>
  <c r="H218" i="33"/>
  <c r="G218" i="33"/>
  <c r="F218" i="33"/>
  <c r="E218" i="33"/>
  <c r="D218" i="33"/>
  <c r="S218" i="33" s="1"/>
  <c r="C218" i="33"/>
  <c r="R218" i="33" s="1"/>
  <c r="B218" i="33"/>
  <c r="Q218" i="33" s="1"/>
  <c r="I217" i="33"/>
  <c r="H217" i="33"/>
  <c r="G217" i="33"/>
  <c r="F217" i="33"/>
  <c r="E217" i="33"/>
  <c r="D217" i="33"/>
  <c r="S217" i="33" s="1"/>
  <c r="C217" i="33"/>
  <c r="R217" i="33" s="1"/>
  <c r="B217" i="33"/>
  <c r="Q217" i="33" s="1"/>
  <c r="I216" i="33"/>
  <c r="H216" i="33"/>
  <c r="G216" i="33"/>
  <c r="F216" i="33"/>
  <c r="E216" i="33"/>
  <c r="D216" i="33"/>
  <c r="S216" i="33" s="1"/>
  <c r="C216" i="33"/>
  <c r="R216" i="33" s="1"/>
  <c r="B216" i="33"/>
  <c r="Q216" i="33" s="1"/>
  <c r="I215" i="33"/>
  <c r="H215" i="33"/>
  <c r="G215" i="33"/>
  <c r="F215" i="33"/>
  <c r="E215" i="33"/>
  <c r="D215" i="33"/>
  <c r="S215" i="33" s="1"/>
  <c r="C215" i="33"/>
  <c r="R215" i="33" s="1"/>
  <c r="B215" i="33"/>
  <c r="Q215" i="33" s="1"/>
  <c r="I214" i="33"/>
  <c r="H214" i="33"/>
  <c r="G214" i="33"/>
  <c r="F214" i="33"/>
  <c r="E214" i="33"/>
  <c r="D214" i="33"/>
  <c r="S214" i="33" s="1"/>
  <c r="C214" i="33"/>
  <c r="R214" i="33" s="1"/>
  <c r="B214" i="33"/>
  <c r="Q214" i="33" s="1"/>
  <c r="I213" i="33"/>
  <c r="H213" i="33"/>
  <c r="G213" i="33"/>
  <c r="F213" i="33"/>
  <c r="E213" i="33"/>
  <c r="D213" i="33"/>
  <c r="S213" i="33" s="1"/>
  <c r="C213" i="33"/>
  <c r="R213" i="33" s="1"/>
  <c r="B213" i="33"/>
  <c r="Q213" i="33" s="1"/>
  <c r="I212" i="33"/>
  <c r="H212" i="33"/>
  <c r="G212" i="33"/>
  <c r="F212" i="33"/>
  <c r="E212" i="33"/>
  <c r="D212" i="33"/>
  <c r="S212" i="33" s="1"/>
  <c r="C212" i="33"/>
  <c r="R212" i="33" s="1"/>
  <c r="B212" i="33"/>
  <c r="I211" i="33"/>
  <c r="H211" i="33"/>
  <c r="G211" i="33"/>
  <c r="F211" i="33"/>
  <c r="E211" i="33"/>
  <c r="D211" i="33"/>
  <c r="S211" i="33" s="1"/>
  <c r="C211" i="33"/>
  <c r="R211" i="33" s="1"/>
  <c r="B211" i="33"/>
  <c r="Q211" i="33" s="1"/>
  <c r="I210" i="33"/>
  <c r="H210" i="33"/>
  <c r="G210" i="33"/>
  <c r="F210" i="33"/>
  <c r="E210" i="33"/>
  <c r="D210" i="33"/>
  <c r="S210" i="33" s="1"/>
  <c r="C210" i="33"/>
  <c r="R210" i="33" s="1"/>
  <c r="B210" i="33"/>
  <c r="Q210" i="33" s="1"/>
  <c r="I209" i="33"/>
  <c r="H209" i="33"/>
  <c r="G209" i="33"/>
  <c r="F209" i="33"/>
  <c r="E209" i="33"/>
  <c r="D209" i="33"/>
  <c r="S209" i="33" s="1"/>
  <c r="C209" i="33"/>
  <c r="R209" i="33" s="1"/>
  <c r="B209" i="33"/>
  <c r="Q209" i="33" s="1"/>
  <c r="I208" i="33"/>
  <c r="H208" i="33"/>
  <c r="G208" i="33"/>
  <c r="F208" i="33"/>
  <c r="E208" i="33"/>
  <c r="D208" i="33"/>
  <c r="S208" i="33" s="1"/>
  <c r="C208" i="33"/>
  <c r="R208" i="33" s="1"/>
  <c r="B208" i="33"/>
  <c r="Q208" i="33" s="1"/>
  <c r="I207" i="33"/>
  <c r="H207" i="33"/>
  <c r="G207" i="33"/>
  <c r="E207" i="33"/>
  <c r="D207" i="33"/>
  <c r="S207" i="33" s="1"/>
  <c r="C207" i="33"/>
  <c r="R207" i="33" s="1"/>
  <c r="B207" i="33"/>
  <c r="Q207" i="33" s="1"/>
  <c r="I206" i="33"/>
  <c r="H206" i="33"/>
  <c r="G206" i="33"/>
  <c r="E206" i="33"/>
  <c r="D206" i="33"/>
  <c r="S206" i="33" s="1"/>
  <c r="C206" i="33"/>
  <c r="R206" i="33" s="1"/>
  <c r="B206" i="33"/>
  <c r="Q206" i="33" s="1"/>
  <c r="I205" i="33"/>
  <c r="H205" i="33"/>
  <c r="G205" i="33"/>
  <c r="E205" i="33"/>
  <c r="D205" i="33"/>
  <c r="S205" i="33" s="1"/>
  <c r="C205" i="33"/>
  <c r="R205" i="33" s="1"/>
  <c r="B205" i="33"/>
  <c r="Q205" i="33" s="1"/>
  <c r="I204" i="33"/>
  <c r="H204" i="33"/>
  <c r="G204" i="33"/>
  <c r="E204" i="33"/>
  <c r="D204" i="33"/>
  <c r="S204" i="33" s="1"/>
  <c r="C204" i="33"/>
  <c r="R204" i="33" s="1"/>
  <c r="B204" i="33"/>
  <c r="Q204" i="33" s="1"/>
  <c r="I203" i="33"/>
  <c r="H203" i="33"/>
  <c r="G203" i="33"/>
  <c r="E203" i="33"/>
  <c r="D203" i="33"/>
  <c r="S203" i="33" s="1"/>
  <c r="C203" i="33"/>
  <c r="R203" i="33" s="1"/>
  <c r="B203" i="33"/>
  <c r="Q203" i="33" s="1"/>
  <c r="I202" i="33"/>
  <c r="H202" i="33"/>
  <c r="G202" i="33"/>
  <c r="E202" i="33"/>
  <c r="D202" i="33"/>
  <c r="S202" i="33" s="1"/>
  <c r="C202" i="33"/>
  <c r="R202" i="33" s="1"/>
  <c r="B202" i="33"/>
  <c r="Q202" i="33" s="1"/>
  <c r="I201" i="33"/>
  <c r="H201" i="33"/>
  <c r="G201" i="33"/>
  <c r="E201" i="33"/>
  <c r="D201" i="33"/>
  <c r="S201" i="33" s="1"/>
  <c r="C201" i="33"/>
  <c r="R201" i="33" s="1"/>
  <c r="B201" i="33"/>
  <c r="Q201" i="33" s="1"/>
  <c r="E200" i="33"/>
  <c r="D200" i="33"/>
  <c r="S200" i="33" s="1"/>
  <c r="C200" i="33"/>
  <c r="R200" i="33" s="1"/>
  <c r="B200" i="33"/>
  <c r="I193" i="33"/>
  <c r="H193" i="33"/>
  <c r="G193" i="33"/>
  <c r="F193" i="33"/>
  <c r="E193" i="33"/>
  <c r="B193" i="33"/>
  <c r="I192" i="33"/>
  <c r="H192" i="33"/>
  <c r="G192" i="33"/>
  <c r="F192" i="33"/>
  <c r="E192" i="33"/>
  <c r="B192" i="33"/>
  <c r="L191" i="33"/>
  <c r="I191" i="33"/>
  <c r="H191" i="33"/>
  <c r="G191" i="33"/>
  <c r="F191" i="33"/>
  <c r="E191" i="33"/>
  <c r="B191" i="33"/>
  <c r="I190" i="33"/>
  <c r="H190" i="33"/>
  <c r="G190" i="33"/>
  <c r="F190" i="33"/>
  <c r="E190" i="33"/>
  <c r="B190" i="33"/>
  <c r="I189" i="33"/>
  <c r="H189" i="33"/>
  <c r="G189" i="33"/>
  <c r="F189" i="33"/>
  <c r="E189" i="33"/>
  <c r="B189" i="33"/>
  <c r="I188" i="33"/>
  <c r="H188" i="33"/>
  <c r="G188" i="33"/>
  <c r="F188" i="33"/>
  <c r="E188" i="33"/>
  <c r="B188" i="33"/>
  <c r="I187" i="33"/>
  <c r="H187" i="33"/>
  <c r="G187" i="33"/>
  <c r="F187" i="33"/>
  <c r="E187" i="33"/>
  <c r="B187" i="33"/>
  <c r="I186" i="33"/>
  <c r="H186" i="33"/>
  <c r="G186" i="33"/>
  <c r="F186" i="33"/>
  <c r="E186" i="33"/>
  <c r="B186" i="33"/>
  <c r="I185" i="33"/>
  <c r="H185" i="33"/>
  <c r="G185" i="33"/>
  <c r="F185" i="33"/>
  <c r="E185" i="33"/>
  <c r="B185" i="33"/>
  <c r="I184" i="33"/>
  <c r="H184" i="33"/>
  <c r="G184" i="33"/>
  <c r="F184" i="33"/>
  <c r="E184" i="33"/>
  <c r="B184" i="33"/>
  <c r="I183" i="33"/>
  <c r="H183" i="33"/>
  <c r="G183" i="33"/>
  <c r="F183" i="33"/>
  <c r="E183" i="33"/>
  <c r="B183" i="33"/>
  <c r="I182" i="33"/>
  <c r="H182" i="33"/>
  <c r="G182" i="33"/>
  <c r="F182" i="33"/>
  <c r="E182" i="33"/>
  <c r="B182" i="33"/>
  <c r="I181" i="33"/>
  <c r="H181" i="33"/>
  <c r="G181" i="33"/>
  <c r="F181" i="33"/>
  <c r="E181" i="33"/>
  <c r="B181" i="33"/>
  <c r="I180" i="33"/>
  <c r="H180" i="33"/>
  <c r="G180" i="33"/>
  <c r="F180" i="33"/>
  <c r="E180" i="33"/>
  <c r="B180" i="33"/>
  <c r="I179" i="33"/>
  <c r="H179" i="33"/>
  <c r="G179" i="33"/>
  <c r="F179" i="33"/>
  <c r="E179" i="33"/>
  <c r="B179" i="33"/>
  <c r="I178" i="33"/>
  <c r="H178" i="33"/>
  <c r="G178" i="33"/>
  <c r="F178" i="33"/>
  <c r="E178" i="33"/>
  <c r="B178" i="33"/>
  <c r="I177" i="33"/>
  <c r="H177" i="33"/>
  <c r="G177" i="33"/>
  <c r="F177" i="33"/>
  <c r="E177" i="33"/>
  <c r="B177" i="33"/>
  <c r="I176" i="33"/>
  <c r="H176" i="33"/>
  <c r="G176" i="33"/>
  <c r="F176" i="33"/>
  <c r="E176" i="33"/>
  <c r="B176" i="33"/>
  <c r="I175" i="33"/>
  <c r="H175" i="33"/>
  <c r="G175" i="33"/>
  <c r="F175" i="33"/>
  <c r="E175" i="33"/>
  <c r="B175" i="33"/>
  <c r="I174" i="33"/>
  <c r="H174" i="33"/>
  <c r="G174" i="33"/>
  <c r="F174" i="33"/>
  <c r="E174" i="33"/>
  <c r="B174" i="33"/>
  <c r="I173" i="33"/>
  <c r="H173" i="33"/>
  <c r="G173" i="33"/>
  <c r="F173" i="33"/>
  <c r="E173" i="33"/>
  <c r="B173" i="33"/>
  <c r="I172" i="33"/>
  <c r="H172" i="33"/>
  <c r="G172" i="33"/>
  <c r="F172" i="33"/>
  <c r="E172" i="33"/>
  <c r="B172" i="33"/>
  <c r="I171" i="33"/>
  <c r="H171" i="33"/>
  <c r="G171" i="33"/>
  <c r="F171" i="33"/>
  <c r="E171" i="33"/>
  <c r="B171" i="33"/>
  <c r="I170" i="33"/>
  <c r="H170" i="33"/>
  <c r="G170" i="33"/>
  <c r="F170" i="33"/>
  <c r="E170" i="33"/>
  <c r="B170" i="33"/>
  <c r="I169" i="33"/>
  <c r="H169" i="33"/>
  <c r="G169" i="33"/>
  <c r="F169" i="33"/>
  <c r="E169" i="33"/>
  <c r="B169" i="33"/>
  <c r="I168" i="33"/>
  <c r="H168" i="33"/>
  <c r="G168" i="33"/>
  <c r="F168" i="33"/>
  <c r="E168" i="33"/>
  <c r="B168" i="33"/>
  <c r="I167" i="33"/>
  <c r="H167" i="33"/>
  <c r="G167" i="33"/>
  <c r="F167" i="33"/>
  <c r="E167" i="33"/>
  <c r="B167" i="33"/>
  <c r="I166" i="33"/>
  <c r="H166" i="33"/>
  <c r="G166" i="33"/>
  <c r="F166" i="33"/>
  <c r="E166" i="33"/>
  <c r="B166" i="33"/>
  <c r="I165" i="33"/>
  <c r="H165" i="33"/>
  <c r="G165" i="33"/>
  <c r="F165" i="33"/>
  <c r="E165" i="33"/>
  <c r="B165" i="33"/>
  <c r="I164" i="33"/>
  <c r="H164" i="33"/>
  <c r="G164" i="33"/>
  <c r="F164" i="33"/>
  <c r="E164" i="33"/>
  <c r="B164" i="33"/>
  <c r="I163" i="33"/>
  <c r="H163" i="33"/>
  <c r="G163" i="33"/>
  <c r="F163" i="33"/>
  <c r="E163" i="33"/>
  <c r="B163" i="33"/>
  <c r="AH156" i="33"/>
  <c r="AG156" i="33"/>
  <c r="AH155" i="33"/>
  <c r="AG155" i="33"/>
  <c r="AC156" i="33"/>
  <c r="I156" i="33"/>
  <c r="H156" i="33"/>
  <c r="G156" i="33"/>
  <c r="F156" i="33"/>
  <c r="E156" i="33"/>
  <c r="D156" i="33"/>
  <c r="C156" i="33"/>
  <c r="AC155" i="33"/>
  <c r="I155" i="33"/>
  <c r="H155" i="33"/>
  <c r="G155" i="33"/>
  <c r="F155" i="33"/>
  <c r="D155" i="33"/>
  <c r="C155" i="33"/>
  <c r="AH153" i="33"/>
  <c r="AG153" i="33"/>
  <c r="AC154" i="33"/>
  <c r="I154" i="33"/>
  <c r="H154" i="33"/>
  <c r="G154" i="33"/>
  <c r="F154" i="33"/>
  <c r="E154" i="33"/>
  <c r="D154" i="33"/>
  <c r="C154" i="33"/>
  <c r="AH152" i="33"/>
  <c r="AG152" i="33"/>
  <c r="AC153" i="33"/>
  <c r="I153" i="33"/>
  <c r="H153" i="33"/>
  <c r="G153" i="33"/>
  <c r="F153" i="33"/>
  <c r="E153" i="33"/>
  <c r="D153" i="33"/>
  <c r="C153" i="33"/>
  <c r="AH151" i="33"/>
  <c r="AG151" i="33"/>
  <c r="AC152" i="33"/>
  <c r="E152" i="33"/>
  <c r="D152" i="33"/>
  <c r="C152" i="33"/>
  <c r="AH150" i="33"/>
  <c r="AG150" i="33"/>
  <c r="AC151" i="33"/>
  <c r="I151" i="33"/>
  <c r="H151" i="33"/>
  <c r="G151" i="33"/>
  <c r="F151" i="33"/>
  <c r="E151" i="33"/>
  <c r="D151" i="33"/>
  <c r="C151" i="33"/>
  <c r="AH149" i="33"/>
  <c r="AG149" i="33"/>
  <c r="AC150" i="33"/>
  <c r="I150" i="33"/>
  <c r="H150" i="33"/>
  <c r="G150" i="33"/>
  <c r="F150" i="33"/>
  <c r="E150" i="33"/>
  <c r="D150" i="33"/>
  <c r="C150" i="33"/>
  <c r="AH148" i="33"/>
  <c r="AG148" i="33"/>
  <c r="AC149" i="33"/>
  <c r="I149" i="33"/>
  <c r="H149" i="33"/>
  <c r="G149" i="33"/>
  <c r="F149" i="33"/>
  <c r="E149" i="33"/>
  <c r="D149" i="33"/>
  <c r="C149" i="33"/>
  <c r="AH147" i="33"/>
  <c r="AG147" i="33"/>
  <c r="AC148" i="33"/>
  <c r="I148" i="33"/>
  <c r="H148" i="33"/>
  <c r="G148" i="33"/>
  <c r="F148" i="33"/>
  <c r="E148" i="33"/>
  <c r="D148" i="33"/>
  <c r="C148" i="33"/>
  <c r="AH146" i="33"/>
  <c r="AG146" i="33"/>
  <c r="AC147" i="33"/>
  <c r="I147" i="33"/>
  <c r="H147" i="33"/>
  <c r="G147" i="33"/>
  <c r="F147" i="33"/>
  <c r="E147" i="33"/>
  <c r="D147" i="33"/>
  <c r="C147" i="33"/>
  <c r="AH145" i="33"/>
  <c r="AG145" i="33"/>
  <c r="AC146" i="33"/>
  <c r="I146" i="33"/>
  <c r="H146" i="33"/>
  <c r="G146" i="33"/>
  <c r="F146" i="33"/>
  <c r="E146" i="33"/>
  <c r="D146" i="33"/>
  <c r="C146" i="33"/>
  <c r="AH144" i="33"/>
  <c r="AG144" i="33"/>
  <c r="AC145" i="33"/>
  <c r="I145" i="33"/>
  <c r="H145" i="33"/>
  <c r="G145" i="33"/>
  <c r="F145" i="33"/>
  <c r="E145" i="33"/>
  <c r="D145" i="33"/>
  <c r="C145" i="33"/>
  <c r="AH143" i="33"/>
  <c r="AG143" i="33"/>
  <c r="AC144" i="33"/>
  <c r="I144" i="33"/>
  <c r="H144" i="33"/>
  <c r="G144" i="33"/>
  <c r="F144" i="33"/>
  <c r="E144" i="33"/>
  <c r="D144" i="33"/>
  <c r="C144" i="33"/>
  <c r="AH142" i="33"/>
  <c r="AG142" i="33"/>
  <c r="AC143" i="33"/>
  <c r="I143" i="33"/>
  <c r="H143" i="33"/>
  <c r="G143" i="33"/>
  <c r="F143" i="33"/>
  <c r="E143" i="33"/>
  <c r="D143" i="33"/>
  <c r="C143" i="33"/>
  <c r="AH141" i="33"/>
  <c r="AG141" i="33"/>
  <c r="AC142" i="33"/>
  <c r="I142" i="33"/>
  <c r="H142" i="33"/>
  <c r="G142" i="33"/>
  <c r="F142" i="33"/>
  <c r="E142" i="33"/>
  <c r="D142" i="33"/>
  <c r="C142" i="33"/>
  <c r="AH140" i="33"/>
  <c r="AG140" i="33"/>
  <c r="AC141" i="33"/>
  <c r="I141" i="33"/>
  <c r="H141" i="33"/>
  <c r="G141" i="33"/>
  <c r="F141" i="33"/>
  <c r="E141" i="33"/>
  <c r="D141" i="33"/>
  <c r="C141" i="33"/>
  <c r="AH139" i="33"/>
  <c r="AG139" i="33"/>
  <c r="AC140" i="33"/>
  <c r="I140" i="33"/>
  <c r="H140" i="33"/>
  <c r="G140" i="33"/>
  <c r="F140" i="33"/>
  <c r="E140" i="33"/>
  <c r="D140" i="33"/>
  <c r="C140" i="33"/>
  <c r="AH138" i="33"/>
  <c r="AG138" i="33"/>
  <c r="AC139" i="33"/>
  <c r="I139" i="33"/>
  <c r="H139" i="33"/>
  <c r="G139" i="33"/>
  <c r="F139" i="33"/>
  <c r="E139" i="33"/>
  <c r="D139" i="33"/>
  <c r="C139" i="33"/>
  <c r="AH137" i="33"/>
  <c r="AG137" i="33"/>
  <c r="AC138" i="33"/>
  <c r="I138" i="33"/>
  <c r="H138" i="33"/>
  <c r="G138" i="33"/>
  <c r="F138" i="33"/>
  <c r="E138" i="33"/>
  <c r="D138" i="33"/>
  <c r="C138" i="33"/>
  <c r="AH136" i="33"/>
  <c r="AG136" i="33"/>
  <c r="AC137" i="33"/>
  <c r="I137" i="33"/>
  <c r="H137" i="33"/>
  <c r="G137" i="33"/>
  <c r="F137" i="33"/>
  <c r="E137" i="33"/>
  <c r="D137" i="33"/>
  <c r="C137" i="33"/>
  <c r="AH135" i="33"/>
  <c r="AG135" i="33"/>
  <c r="AC136" i="33"/>
  <c r="I136" i="33"/>
  <c r="H136" i="33"/>
  <c r="G136" i="33"/>
  <c r="F136" i="33"/>
  <c r="E136" i="33"/>
  <c r="D136" i="33"/>
  <c r="C136" i="33"/>
  <c r="AH134" i="33"/>
  <c r="AG134" i="33"/>
  <c r="AC135" i="33"/>
  <c r="I135" i="33"/>
  <c r="H135" i="33"/>
  <c r="G135" i="33"/>
  <c r="F135" i="33"/>
  <c r="E135" i="33"/>
  <c r="D135" i="33"/>
  <c r="C135" i="33"/>
  <c r="AH133" i="33"/>
  <c r="AG133" i="33"/>
  <c r="AC134" i="33"/>
  <c r="I134" i="33"/>
  <c r="H134" i="33"/>
  <c r="G134" i="33"/>
  <c r="F134" i="33"/>
  <c r="E134" i="33"/>
  <c r="D134" i="33"/>
  <c r="C134" i="33"/>
  <c r="AH132" i="33"/>
  <c r="AG132" i="33"/>
  <c r="AC133" i="33"/>
  <c r="I133" i="33"/>
  <c r="H133" i="33"/>
  <c r="G133" i="33"/>
  <c r="F133" i="33"/>
  <c r="E133" i="33"/>
  <c r="D133" i="33"/>
  <c r="C133" i="33"/>
  <c r="AH131" i="33"/>
  <c r="AG131" i="33"/>
  <c r="AC132" i="33"/>
  <c r="I132" i="33"/>
  <c r="H132" i="33"/>
  <c r="G132" i="33"/>
  <c r="F132" i="33"/>
  <c r="E132" i="33"/>
  <c r="D132" i="33"/>
  <c r="C132" i="33"/>
  <c r="AH130" i="33"/>
  <c r="AG130" i="33"/>
  <c r="AC131" i="33"/>
  <c r="I131" i="33"/>
  <c r="H131" i="33"/>
  <c r="G131" i="33"/>
  <c r="F131" i="33"/>
  <c r="E131" i="33"/>
  <c r="D131" i="33"/>
  <c r="C131" i="33"/>
  <c r="AH129" i="33"/>
  <c r="AG129" i="33"/>
  <c r="AC130" i="33"/>
  <c r="I130" i="33"/>
  <c r="H130" i="33"/>
  <c r="G130" i="33"/>
  <c r="F130" i="33"/>
  <c r="E130" i="33"/>
  <c r="D130" i="33"/>
  <c r="C130" i="33"/>
  <c r="AH128" i="33"/>
  <c r="AG128" i="33"/>
  <c r="AC129" i="33"/>
  <c r="I129" i="33"/>
  <c r="H129" i="33"/>
  <c r="G129" i="33"/>
  <c r="F129" i="33"/>
  <c r="E129" i="33"/>
  <c r="D129" i="33"/>
  <c r="C129" i="33"/>
  <c r="AH127" i="33"/>
  <c r="AG127" i="33"/>
  <c r="AC128" i="33"/>
  <c r="I128" i="33"/>
  <c r="H128" i="33"/>
  <c r="G128" i="33"/>
  <c r="F128" i="33"/>
  <c r="E128" i="33"/>
  <c r="D128" i="33"/>
  <c r="C128" i="33"/>
  <c r="AH126" i="33"/>
  <c r="AG126" i="33"/>
  <c r="AC127" i="33"/>
  <c r="I127" i="33"/>
  <c r="H127" i="33"/>
  <c r="G127" i="33"/>
  <c r="F127" i="33"/>
  <c r="E127" i="33"/>
  <c r="D127" i="33"/>
  <c r="C127" i="33"/>
  <c r="AC126" i="33"/>
  <c r="I126" i="33"/>
  <c r="H126" i="33"/>
  <c r="G126" i="33"/>
  <c r="F126" i="33"/>
  <c r="E126" i="33"/>
  <c r="D126" i="33"/>
  <c r="C126" i="33"/>
  <c r="I110" i="33"/>
  <c r="H110" i="33"/>
  <c r="G110" i="33"/>
  <c r="F110" i="33"/>
  <c r="E110" i="33"/>
  <c r="P110" i="33"/>
  <c r="R110" i="33" s="1"/>
  <c r="C110" i="33"/>
  <c r="B110" i="33"/>
  <c r="I109" i="33"/>
  <c r="H109" i="33"/>
  <c r="G109" i="33"/>
  <c r="F109" i="33"/>
  <c r="E109" i="33"/>
  <c r="P109" i="33"/>
  <c r="R109" i="33" s="1"/>
  <c r="C109" i="33"/>
  <c r="B109" i="33"/>
  <c r="L108" i="33"/>
  <c r="I108" i="33"/>
  <c r="H108" i="33"/>
  <c r="G108" i="33"/>
  <c r="F108" i="33"/>
  <c r="E108" i="33"/>
  <c r="D108" i="33"/>
  <c r="P108" i="33" s="1"/>
  <c r="R108" i="33" s="1"/>
  <c r="C108" i="33"/>
  <c r="B108" i="33"/>
  <c r="AU7" i="33" s="1"/>
  <c r="I107" i="33"/>
  <c r="H107" i="33"/>
  <c r="G107" i="33"/>
  <c r="F107" i="33"/>
  <c r="E107" i="33"/>
  <c r="D107" i="33"/>
  <c r="P107" i="33" s="1"/>
  <c r="R107" i="33" s="1"/>
  <c r="C107" i="33"/>
  <c r="B107" i="33"/>
  <c r="E106" i="33"/>
  <c r="D106" i="33"/>
  <c r="P106" i="33" s="1"/>
  <c r="R106" i="33" s="1"/>
  <c r="C106" i="33"/>
  <c r="B106" i="33"/>
  <c r="I105" i="33"/>
  <c r="H105" i="33"/>
  <c r="G105" i="33"/>
  <c r="F105" i="33"/>
  <c r="E105" i="33"/>
  <c r="D105" i="33"/>
  <c r="P105" i="33" s="1"/>
  <c r="R105" i="33" s="1"/>
  <c r="C105" i="33"/>
  <c r="B105" i="33"/>
  <c r="I104" i="33"/>
  <c r="H104" i="33"/>
  <c r="G104" i="33"/>
  <c r="F104" i="33"/>
  <c r="E104" i="33"/>
  <c r="D104" i="33"/>
  <c r="P104" i="33" s="1"/>
  <c r="R104" i="33" s="1"/>
  <c r="C104" i="33"/>
  <c r="B104" i="33"/>
  <c r="I103" i="33"/>
  <c r="H103" i="33"/>
  <c r="G103" i="33"/>
  <c r="F103" i="33"/>
  <c r="E103" i="33"/>
  <c r="D103" i="33"/>
  <c r="P103" i="33" s="1"/>
  <c r="R103" i="33" s="1"/>
  <c r="C103" i="33"/>
  <c r="B103" i="33"/>
  <c r="I102" i="33"/>
  <c r="H102" i="33"/>
  <c r="G102" i="33"/>
  <c r="F102" i="33"/>
  <c r="E102" i="33"/>
  <c r="D102" i="33"/>
  <c r="P102" i="33" s="1"/>
  <c r="R102" i="33" s="1"/>
  <c r="C102" i="33"/>
  <c r="B102" i="33"/>
  <c r="I101" i="33"/>
  <c r="H101" i="33"/>
  <c r="G101" i="33"/>
  <c r="F101" i="33"/>
  <c r="E101" i="33"/>
  <c r="D101" i="33"/>
  <c r="P101" i="33" s="1"/>
  <c r="R101" i="33" s="1"/>
  <c r="C101" i="33"/>
  <c r="B101" i="33"/>
  <c r="I100" i="33"/>
  <c r="H100" i="33"/>
  <c r="G100" i="33"/>
  <c r="F100" i="33"/>
  <c r="E100" i="33"/>
  <c r="D100" i="33"/>
  <c r="P100" i="33" s="1"/>
  <c r="R100" i="33" s="1"/>
  <c r="C100" i="33"/>
  <c r="B100" i="33"/>
  <c r="I99" i="33"/>
  <c r="H99" i="33"/>
  <c r="G99" i="33"/>
  <c r="F99" i="33"/>
  <c r="E99" i="33"/>
  <c r="D99" i="33"/>
  <c r="P99" i="33" s="1"/>
  <c r="R99" i="33" s="1"/>
  <c r="C99" i="33"/>
  <c r="B99" i="33"/>
  <c r="I98" i="33"/>
  <c r="H98" i="33"/>
  <c r="G98" i="33"/>
  <c r="F98" i="33"/>
  <c r="E98" i="33"/>
  <c r="D98" i="33"/>
  <c r="P98" i="33" s="1"/>
  <c r="R98" i="33" s="1"/>
  <c r="C98" i="33"/>
  <c r="B98" i="33"/>
  <c r="R97" i="33"/>
  <c r="I97" i="33"/>
  <c r="H97" i="33"/>
  <c r="G97" i="33"/>
  <c r="F97" i="33"/>
  <c r="E97" i="33"/>
  <c r="D97" i="33"/>
  <c r="C97" i="33"/>
  <c r="B97" i="33"/>
  <c r="R96" i="33"/>
  <c r="I96" i="33"/>
  <c r="H96" i="33"/>
  <c r="G96" i="33"/>
  <c r="F96" i="33"/>
  <c r="E96" i="33"/>
  <c r="D96" i="33"/>
  <c r="C96" i="33"/>
  <c r="B96" i="33"/>
  <c r="R95" i="33"/>
  <c r="I95" i="33"/>
  <c r="H95" i="33"/>
  <c r="G95" i="33"/>
  <c r="F95" i="33"/>
  <c r="E95" i="33"/>
  <c r="D95" i="33"/>
  <c r="C95" i="33"/>
  <c r="B95" i="33"/>
  <c r="R94" i="33"/>
  <c r="I94" i="33"/>
  <c r="H94" i="33"/>
  <c r="G94" i="33"/>
  <c r="F94" i="33"/>
  <c r="E94" i="33"/>
  <c r="D94" i="33"/>
  <c r="C94" i="33"/>
  <c r="B94" i="33"/>
  <c r="R93" i="33"/>
  <c r="I93" i="33"/>
  <c r="H93" i="33"/>
  <c r="G93" i="33"/>
  <c r="F93" i="33"/>
  <c r="E93" i="33"/>
  <c r="D93" i="33"/>
  <c r="C93" i="33"/>
  <c r="B93" i="33"/>
  <c r="I92" i="33"/>
  <c r="H92" i="33"/>
  <c r="G92" i="33"/>
  <c r="F92" i="33"/>
  <c r="E92" i="33"/>
  <c r="D92" i="33"/>
  <c r="C92" i="33"/>
  <c r="B92" i="33"/>
  <c r="R91" i="33"/>
  <c r="I91" i="33"/>
  <c r="H91" i="33"/>
  <c r="G91" i="33"/>
  <c r="F91" i="33"/>
  <c r="E91" i="33"/>
  <c r="D91" i="33"/>
  <c r="C91" i="33"/>
  <c r="B91" i="33"/>
  <c r="R90" i="33"/>
  <c r="I90" i="33"/>
  <c r="H90" i="33"/>
  <c r="G90" i="33"/>
  <c r="F90" i="33"/>
  <c r="E90" i="33"/>
  <c r="D90" i="33"/>
  <c r="C90" i="33"/>
  <c r="B90" i="33"/>
  <c r="R89" i="33"/>
  <c r="I89" i="33"/>
  <c r="H89" i="33"/>
  <c r="G89" i="33"/>
  <c r="F89" i="33"/>
  <c r="E89" i="33"/>
  <c r="D89" i="33"/>
  <c r="C89" i="33"/>
  <c r="B89" i="33"/>
  <c r="R88" i="33"/>
  <c r="I88" i="33"/>
  <c r="H88" i="33"/>
  <c r="G88" i="33"/>
  <c r="F88" i="33"/>
  <c r="E88" i="33"/>
  <c r="D88" i="33"/>
  <c r="C88" i="33"/>
  <c r="B88" i="33"/>
  <c r="R87" i="33"/>
  <c r="I87" i="33"/>
  <c r="H87" i="33"/>
  <c r="G87" i="33"/>
  <c r="F87" i="33"/>
  <c r="E87" i="33"/>
  <c r="D87" i="33"/>
  <c r="C87" i="33"/>
  <c r="B87" i="33"/>
  <c r="R86" i="33"/>
  <c r="I86" i="33"/>
  <c r="H86" i="33"/>
  <c r="G86" i="33"/>
  <c r="F86" i="33"/>
  <c r="E86" i="33"/>
  <c r="D86" i="33"/>
  <c r="C86" i="33"/>
  <c r="B86" i="33"/>
  <c r="R85" i="33"/>
  <c r="I85" i="33"/>
  <c r="H85" i="33"/>
  <c r="G85" i="33"/>
  <c r="F85" i="33"/>
  <c r="E85" i="33"/>
  <c r="D85" i="33"/>
  <c r="C85" i="33"/>
  <c r="B85" i="33"/>
  <c r="R84" i="33"/>
  <c r="I84" i="33"/>
  <c r="H84" i="33"/>
  <c r="G84" i="33"/>
  <c r="F84" i="33"/>
  <c r="E84" i="33"/>
  <c r="D84" i="33"/>
  <c r="C84" i="33"/>
  <c r="B84" i="33"/>
  <c r="R83" i="33"/>
  <c r="I83" i="33"/>
  <c r="H83" i="33"/>
  <c r="G83" i="33"/>
  <c r="F83" i="33"/>
  <c r="E83" i="33"/>
  <c r="D83" i="33"/>
  <c r="C83" i="33"/>
  <c r="B83" i="33"/>
  <c r="R82" i="33"/>
  <c r="I82" i="33"/>
  <c r="H82" i="33"/>
  <c r="G82" i="33"/>
  <c r="F82" i="33"/>
  <c r="E82" i="33"/>
  <c r="D82" i="33"/>
  <c r="C82" i="33"/>
  <c r="B82" i="33"/>
  <c r="R81" i="33"/>
  <c r="I81" i="33"/>
  <c r="H81" i="33"/>
  <c r="G81" i="33"/>
  <c r="F81" i="33"/>
  <c r="E81" i="33"/>
  <c r="D81" i="33"/>
  <c r="C81" i="33"/>
  <c r="B81" i="33"/>
  <c r="R80" i="33"/>
  <c r="I80" i="33"/>
  <c r="H80" i="33"/>
  <c r="G80" i="33"/>
  <c r="F80" i="33"/>
  <c r="E80" i="33"/>
  <c r="D80" i="33"/>
  <c r="C80" i="33"/>
  <c r="B80" i="33"/>
  <c r="I72" i="33"/>
  <c r="H72" i="33"/>
  <c r="G72" i="33"/>
  <c r="F72" i="33"/>
  <c r="E72" i="33"/>
  <c r="D72" i="33"/>
  <c r="C72" i="33"/>
  <c r="B72" i="33"/>
  <c r="I71" i="33"/>
  <c r="H71" i="33"/>
  <c r="G71" i="33"/>
  <c r="F71" i="33"/>
  <c r="E71" i="33"/>
  <c r="D71" i="33"/>
  <c r="Q71" i="33" s="1"/>
  <c r="C71" i="33"/>
  <c r="P71" i="33" s="1"/>
  <c r="B71" i="33"/>
  <c r="L70" i="33"/>
  <c r="I70" i="33"/>
  <c r="H70" i="33"/>
  <c r="G70" i="33"/>
  <c r="F70" i="33"/>
  <c r="E70" i="33"/>
  <c r="D70" i="33"/>
  <c r="B70" i="33"/>
  <c r="I69" i="33"/>
  <c r="H69" i="33"/>
  <c r="G69" i="33"/>
  <c r="F69" i="33"/>
  <c r="E69" i="33"/>
  <c r="D69" i="33"/>
  <c r="Q69" i="33" s="1"/>
  <c r="C69" i="33"/>
  <c r="P69" i="33" s="1"/>
  <c r="B69" i="33"/>
  <c r="E68" i="33"/>
  <c r="D68" i="33"/>
  <c r="Q68" i="33" s="1"/>
  <c r="C68" i="33"/>
  <c r="P68" i="33" s="1"/>
  <c r="B68" i="33"/>
  <c r="I67" i="33"/>
  <c r="H67" i="33"/>
  <c r="G67" i="33"/>
  <c r="F67" i="33"/>
  <c r="E67" i="33"/>
  <c r="D67" i="33"/>
  <c r="Q67" i="33" s="1"/>
  <c r="C67" i="33"/>
  <c r="P67" i="33" s="1"/>
  <c r="B67" i="33"/>
  <c r="I66" i="33"/>
  <c r="H66" i="33"/>
  <c r="G66" i="33"/>
  <c r="F66" i="33"/>
  <c r="E66" i="33"/>
  <c r="D66" i="33"/>
  <c r="Q66" i="33" s="1"/>
  <c r="C66" i="33"/>
  <c r="P66" i="33" s="1"/>
  <c r="B66" i="33"/>
  <c r="I65" i="33"/>
  <c r="H65" i="33"/>
  <c r="G65" i="33"/>
  <c r="F65" i="33"/>
  <c r="E65" i="33"/>
  <c r="D65" i="33"/>
  <c r="Q65" i="33" s="1"/>
  <c r="C65" i="33"/>
  <c r="P65" i="33" s="1"/>
  <c r="B65" i="33"/>
  <c r="I64" i="33"/>
  <c r="H64" i="33"/>
  <c r="G64" i="33"/>
  <c r="F64" i="33"/>
  <c r="E64" i="33"/>
  <c r="D64" i="33"/>
  <c r="Q64" i="33" s="1"/>
  <c r="C64" i="33"/>
  <c r="P64" i="33" s="1"/>
  <c r="B64" i="33"/>
  <c r="I63" i="33"/>
  <c r="H63" i="33"/>
  <c r="G63" i="33"/>
  <c r="F63" i="33"/>
  <c r="E63" i="33"/>
  <c r="D63" i="33"/>
  <c r="Q63" i="33" s="1"/>
  <c r="C63" i="33"/>
  <c r="P63" i="33" s="1"/>
  <c r="B63" i="33"/>
  <c r="I62" i="33"/>
  <c r="H62" i="33"/>
  <c r="G62" i="33"/>
  <c r="F62" i="33"/>
  <c r="E62" i="33"/>
  <c r="D62" i="33"/>
  <c r="Q62" i="33" s="1"/>
  <c r="C62" i="33"/>
  <c r="P62" i="33" s="1"/>
  <c r="B62" i="33"/>
  <c r="I61" i="33"/>
  <c r="H61" i="33"/>
  <c r="G61" i="33"/>
  <c r="F61" i="33"/>
  <c r="E61" i="33"/>
  <c r="D61" i="33"/>
  <c r="Q61" i="33" s="1"/>
  <c r="C61" i="33"/>
  <c r="P61" i="33" s="1"/>
  <c r="B61" i="33"/>
  <c r="I60" i="33"/>
  <c r="H60" i="33"/>
  <c r="G60" i="33"/>
  <c r="F60" i="33"/>
  <c r="E60" i="33"/>
  <c r="D60" i="33"/>
  <c r="Q60" i="33" s="1"/>
  <c r="C60" i="33"/>
  <c r="P60" i="33" s="1"/>
  <c r="B60" i="33"/>
  <c r="I59" i="33"/>
  <c r="H59" i="33"/>
  <c r="G59" i="33"/>
  <c r="F59" i="33"/>
  <c r="E59" i="33"/>
  <c r="D59" i="33"/>
  <c r="Q59" i="33" s="1"/>
  <c r="C59" i="33"/>
  <c r="P59" i="33" s="1"/>
  <c r="B59" i="33"/>
  <c r="I58" i="33"/>
  <c r="H58" i="33"/>
  <c r="G58" i="33"/>
  <c r="F58" i="33"/>
  <c r="E58" i="33"/>
  <c r="D58" i="33"/>
  <c r="Q58" i="33" s="1"/>
  <c r="C58" i="33"/>
  <c r="P58" i="33" s="1"/>
  <c r="B58" i="33"/>
  <c r="I57" i="33"/>
  <c r="H57" i="33"/>
  <c r="G57" i="33"/>
  <c r="F57" i="33"/>
  <c r="E57" i="33"/>
  <c r="D57" i="33"/>
  <c r="Q57" i="33" s="1"/>
  <c r="C57" i="33"/>
  <c r="P57" i="33" s="1"/>
  <c r="B57" i="33"/>
  <c r="I56" i="33"/>
  <c r="H56" i="33"/>
  <c r="G56" i="33"/>
  <c r="F56" i="33"/>
  <c r="E56" i="33"/>
  <c r="D56" i="33"/>
  <c r="Q56" i="33" s="1"/>
  <c r="C56" i="33"/>
  <c r="P56" i="33" s="1"/>
  <c r="B56" i="33"/>
  <c r="I55" i="33"/>
  <c r="H55" i="33"/>
  <c r="G55" i="33"/>
  <c r="F55" i="33"/>
  <c r="E55" i="33"/>
  <c r="D55" i="33"/>
  <c r="Q55" i="33" s="1"/>
  <c r="C55" i="33"/>
  <c r="P55" i="33" s="1"/>
  <c r="B55" i="33"/>
  <c r="I54" i="33"/>
  <c r="H54" i="33"/>
  <c r="G54" i="33"/>
  <c r="F54" i="33"/>
  <c r="E54" i="33"/>
  <c r="D54" i="33"/>
  <c r="Q54" i="33" s="1"/>
  <c r="C54" i="33"/>
  <c r="P54" i="33" s="1"/>
  <c r="B54" i="33"/>
  <c r="I53" i="33"/>
  <c r="H53" i="33"/>
  <c r="G53" i="33"/>
  <c r="F53" i="33"/>
  <c r="E53" i="33"/>
  <c r="D53" i="33"/>
  <c r="Q53" i="33" s="1"/>
  <c r="C53" i="33"/>
  <c r="P53" i="33" s="1"/>
  <c r="B53" i="33"/>
  <c r="I52" i="33"/>
  <c r="H52" i="33"/>
  <c r="G52" i="33"/>
  <c r="F52" i="33"/>
  <c r="E52" i="33"/>
  <c r="D52" i="33"/>
  <c r="Q52" i="33" s="1"/>
  <c r="C52" i="33"/>
  <c r="P52" i="33" s="1"/>
  <c r="B52" i="33"/>
  <c r="I51" i="33"/>
  <c r="H51" i="33"/>
  <c r="G51" i="33"/>
  <c r="F51" i="33"/>
  <c r="E51" i="33"/>
  <c r="D51" i="33"/>
  <c r="Q51" i="33" s="1"/>
  <c r="C51" i="33"/>
  <c r="P51" i="33" s="1"/>
  <c r="B51" i="33"/>
  <c r="I50" i="33"/>
  <c r="H50" i="33"/>
  <c r="G50" i="33"/>
  <c r="F50" i="33"/>
  <c r="E50" i="33"/>
  <c r="D50" i="33"/>
  <c r="Q50" i="33" s="1"/>
  <c r="C50" i="33"/>
  <c r="P50" i="33" s="1"/>
  <c r="B50" i="33"/>
  <c r="I49" i="33"/>
  <c r="H49" i="33"/>
  <c r="G49" i="33"/>
  <c r="F49" i="33"/>
  <c r="E49" i="33"/>
  <c r="D49" i="33"/>
  <c r="Q49" i="33" s="1"/>
  <c r="C49" i="33"/>
  <c r="P49" i="33" s="1"/>
  <c r="B49" i="33"/>
  <c r="I48" i="33"/>
  <c r="H48" i="33"/>
  <c r="G48" i="33"/>
  <c r="F48" i="33"/>
  <c r="E48" i="33"/>
  <c r="D48" i="33"/>
  <c r="Q48" i="33" s="1"/>
  <c r="C48" i="33"/>
  <c r="P48" i="33" s="1"/>
  <c r="B48" i="33"/>
  <c r="I47" i="33"/>
  <c r="H47" i="33"/>
  <c r="G47" i="33"/>
  <c r="F47" i="33"/>
  <c r="E47" i="33"/>
  <c r="D47" i="33"/>
  <c r="Q47" i="33" s="1"/>
  <c r="C47" i="33"/>
  <c r="P47" i="33" s="1"/>
  <c r="B47" i="33"/>
  <c r="I46" i="33"/>
  <c r="H46" i="33"/>
  <c r="G46" i="33"/>
  <c r="F46" i="33"/>
  <c r="E46" i="33"/>
  <c r="D46" i="33"/>
  <c r="Q46" i="33" s="1"/>
  <c r="C46" i="33"/>
  <c r="P46" i="33" s="1"/>
  <c r="B46" i="33"/>
  <c r="I45" i="33"/>
  <c r="H45" i="33"/>
  <c r="G45" i="33"/>
  <c r="F45" i="33"/>
  <c r="E45" i="33"/>
  <c r="D45" i="33"/>
  <c r="Q45" i="33" s="1"/>
  <c r="C45" i="33"/>
  <c r="P45" i="33" s="1"/>
  <c r="B45" i="33"/>
  <c r="I44" i="33"/>
  <c r="H44" i="33"/>
  <c r="G44" i="33"/>
  <c r="F44" i="33"/>
  <c r="E44" i="33"/>
  <c r="D44" i="33"/>
  <c r="Q44" i="33" s="1"/>
  <c r="C44" i="33"/>
  <c r="P44" i="33" s="1"/>
  <c r="B44" i="33"/>
  <c r="I43" i="33"/>
  <c r="H43" i="33"/>
  <c r="G43" i="33"/>
  <c r="F43" i="33"/>
  <c r="E43" i="33"/>
  <c r="D43" i="33"/>
  <c r="Q43" i="33" s="1"/>
  <c r="C43" i="33"/>
  <c r="P43" i="33" s="1"/>
  <c r="B43" i="33"/>
  <c r="I42" i="33"/>
  <c r="H42" i="33"/>
  <c r="G42" i="33"/>
  <c r="F42" i="33"/>
  <c r="E42" i="33"/>
  <c r="D42" i="33"/>
  <c r="Q42" i="33" s="1"/>
  <c r="C42" i="33"/>
  <c r="P42" i="33" s="1"/>
  <c r="B42" i="33"/>
  <c r="I34" i="33"/>
  <c r="H34" i="33"/>
  <c r="G34" i="33"/>
  <c r="F34" i="33"/>
  <c r="E34" i="33"/>
  <c r="D34" i="33"/>
  <c r="C34" i="33"/>
  <c r="B34" i="33"/>
  <c r="M34" i="33" s="1"/>
  <c r="I33" i="33"/>
  <c r="H33" i="33"/>
  <c r="G33" i="33"/>
  <c r="F33" i="33"/>
  <c r="E33" i="33"/>
  <c r="D33" i="33"/>
  <c r="C33" i="33"/>
  <c r="B33" i="33"/>
  <c r="M33" i="33" s="1"/>
  <c r="I32" i="33"/>
  <c r="H32" i="33"/>
  <c r="G32" i="33"/>
  <c r="F32" i="33"/>
  <c r="E32" i="33"/>
  <c r="D32" i="33"/>
  <c r="C32" i="33"/>
  <c r="B32" i="33"/>
  <c r="M32" i="33" s="1"/>
  <c r="X31" i="33"/>
  <c r="I31" i="33"/>
  <c r="H31" i="33"/>
  <c r="G31" i="33"/>
  <c r="F31" i="33"/>
  <c r="E31" i="33"/>
  <c r="D31" i="33"/>
  <c r="C31" i="33"/>
  <c r="B31" i="33"/>
  <c r="X30" i="33"/>
  <c r="E30" i="33"/>
  <c r="D30" i="33"/>
  <c r="C30" i="33"/>
  <c r="B30" i="33"/>
  <c r="X29" i="33"/>
  <c r="I29" i="33"/>
  <c r="H29" i="33"/>
  <c r="G29" i="33"/>
  <c r="F29" i="33"/>
  <c r="E29" i="33"/>
  <c r="D29" i="33"/>
  <c r="C29" i="33"/>
  <c r="B29" i="33"/>
  <c r="X28" i="33"/>
  <c r="I28" i="33"/>
  <c r="H28" i="33"/>
  <c r="G28" i="33"/>
  <c r="F28" i="33"/>
  <c r="E28" i="33"/>
  <c r="D28" i="33"/>
  <c r="C28" i="33"/>
  <c r="B28" i="33"/>
  <c r="M28" i="33" s="1"/>
  <c r="X27" i="33"/>
  <c r="I27" i="33"/>
  <c r="H27" i="33"/>
  <c r="G27" i="33"/>
  <c r="F27" i="33"/>
  <c r="E27" i="33"/>
  <c r="D27" i="33"/>
  <c r="C27" i="33"/>
  <c r="B27" i="33"/>
  <c r="M27" i="33" s="1"/>
  <c r="X26" i="33"/>
  <c r="I26" i="33"/>
  <c r="H26" i="33"/>
  <c r="G26" i="33"/>
  <c r="F26" i="33"/>
  <c r="E26" i="33"/>
  <c r="D26" i="33"/>
  <c r="C26" i="33"/>
  <c r="B26" i="33"/>
  <c r="M26" i="33" s="1"/>
  <c r="X25" i="33"/>
  <c r="I25" i="33"/>
  <c r="H25" i="33"/>
  <c r="G25" i="33"/>
  <c r="F25" i="33"/>
  <c r="E25" i="33"/>
  <c r="D25" i="33"/>
  <c r="C25" i="33"/>
  <c r="B25" i="33"/>
  <c r="M25" i="33" s="1"/>
  <c r="X24" i="33"/>
  <c r="I24" i="33"/>
  <c r="H24" i="33"/>
  <c r="G24" i="33"/>
  <c r="F24" i="33"/>
  <c r="E24" i="33"/>
  <c r="D24" i="33"/>
  <c r="C24" i="33"/>
  <c r="B24" i="33"/>
  <c r="M24" i="33" s="1"/>
  <c r="X23" i="33"/>
  <c r="I23" i="33"/>
  <c r="H23" i="33"/>
  <c r="G23" i="33"/>
  <c r="F23" i="33"/>
  <c r="E23" i="33"/>
  <c r="D23" i="33"/>
  <c r="C23" i="33"/>
  <c r="B23" i="33"/>
  <c r="X22" i="33"/>
  <c r="I22" i="33"/>
  <c r="H22" i="33"/>
  <c r="G22" i="33"/>
  <c r="F22" i="33"/>
  <c r="E22" i="33"/>
  <c r="D22" i="33"/>
  <c r="C22" i="33"/>
  <c r="B22" i="33"/>
  <c r="X21" i="33"/>
  <c r="I21" i="33"/>
  <c r="H21" i="33"/>
  <c r="G21" i="33"/>
  <c r="F21" i="33"/>
  <c r="E21" i="33"/>
  <c r="D21" i="33"/>
  <c r="C21" i="33"/>
  <c r="B21" i="33"/>
  <c r="X20" i="33"/>
  <c r="I20" i="33"/>
  <c r="H20" i="33"/>
  <c r="G20" i="33"/>
  <c r="F20" i="33"/>
  <c r="E20" i="33"/>
  <c r="D20" i="33"/>
  <c r="C20" i="33"/>
  <c r="B20" i="33"/>
  <c r="M20" i="33" s="1"/>
  <c r="X19" i="33"/>
  <c r="I19" i="33"/>
  <c r="H19" i="33"/>
  <c r="G19" i="33"/>
  <c r="F19" i="33"/>
  <c r="E19" i="33"/>
  <c r="D19" i="33"/>
  <c r="C19" i="33"/>
  <c r="B19" i="33"/>
  <c r="M19" i="33" s="1"/>
  <c r="X18" i="33"/>
  <c r="I18" i="33"/>
  <c r="H18" i="33"/>
  <c r="G18" i="33"/>
  <c r="F18" i="33"/>
  <c r="E18" i="33"/>
  <c r="D18" i="33"/>
  <c r="C18" i="33"/>
  <c r="B18" i="33"/>
  <c r="M18" i="33" s="1"/>
  <c r="X17" i="33"/>
  <c r="I17" i="33"/>
  <c r="H17" i="33"/>
  <c r="G17" i="33"/>
  <c r="F17" i="33"/>
  <c r="E17" i="33"/>
  <c r="D17" i="33"/>
  <c r="C17" i="33"/>
  <c r="B17" i="33"/>
  <c r="M17" i="33" s="1"/>
  <c r="X16" i="33"/>
  <c r="I16" i="33"/>
  <c r="H16" i="33"/>
  <c r="G16" i="33"/>
  <c r="F16" i="33"/>
  <c r="E16" i="33"/>
  <c r="D16" i="33"/>
  <c r="C16" i="33"/>
  <c r="B16" i="33"/>
  <c r="M16" i="33" s="1"/>
  <c r="X15" i="33"/>
  <c r="I15" i="33"/>
  <c r="H15" i="33"/>
  <c r="G15" i="33"/>
  <c r="F15" i="33"/>
  <c r="E15" i="33"/>
  <c r="D15" i="33"/>
  <c r="C15" i="33"/>
  <c r="B15" i="33"/>
  <c r="X14" i="33"/>
  <c r="I14" i="33"/>
  <c r="H14" i="33"/>
  <c r="G14" i="33"/>
  <c r="F14" i="33"/>
  <c r="E14" i="33"/>
  <c r="D14" i="33"/>
  <c r="C14" i="33"/>
  <c r="B14" i="33"/>
  <c r="X13" i="33"/>
  <c r="I13" i="33"/>
  <c r="H13" i="33"/>
  <c r="G13" i="33"/>
  <c r="F13" i="33"/>
  <c r="E13" i="33"/>
  <c r="D13" i="33"/>
  <c r="C13" i="33"/>
  <c r="B13" i="33"/>
  <c r="X12" i="33"/>
  <c r="I12" i="33"/>
  <c r="H12" i="33"/>
  <c r="G12" i="33"/>
  <c r="F12" i="33"/>
  <c r="E12" i="33"/>
  <c r="D12" i="33"/>
  <c r="C12" i="33"/>
  <c r="B12" i="33"/>
  <c r="M12" i="33" s="1"/>
  <c r="X11" i="33"/>
  <c r="I11" i="33"/>
  <c r="H11" i="33"/>
  <c r="G11" i="33"/>
  <c r="F11" i="33"/>
  <c r="E11" i="33"/>
  <c r="D11" i="33"/>
  <c r="C11" i="33"/>
  <c r="B11" i="33"/>
  <c r="M11" i="33" s="1"/>
  <c r="X10" i="33"/>
  <c r="I10" i="33"/>
  <c r="H10" i="33"/>
  <c r="G10" i="33"/>
  <c r="F10" i="33"/>
  <c r="E10" i="33"/>
  <c r="D10" i="33"/>
  <c r="C10" i="33"/>
  <c r="B10" i="33"/>
  <c r="M10" i="33" s="1"/>
  <c r="X9" i="33"/>
  <c r="I9" i="33"/>
  <c r="H9" i="33"/>
  <c r="G9" i="33"/>
  <c r="F9" i="33"/>
  <c r="E9" i="33"/>
  <c r="D9" i="33"/>
  <c r="C9" i="33"/>
  <c r="B9" i="33"/>
  <c r="M9" i="33" s="1"/>
  <c r="X8" i="33"/>
  <c r="I8" i="33"/>
  <c r="H8" i="33"/>
  <c r="G8" i="33"/>
  <c r="F8" i="33"/>
  <c r="E8" i="33"/>
  <c r="D8" i="33"/>
  <c r="C8" i="33"/>
  <c r="B8" i="33"/>
  <c r="M8" i="33" s="1"/>
  <c r="X7" i="33"/>
  <c r="I7" i="33"/>
  <c r="H7" i="33"/>
  <c r="G7" i="33"/>
  <c r="F7" i="33"/>
  <c r="E7" i="33"/>
  <c r="D7" i="33"/>
  <c r="C7" i="33"/>
  <c r="B7" i="33"/>
  <c r="X6" i="33"/>
  <c r="I6" i="33"/>
  <c r="H6" i="33"/>
  <c r="G6" i="33"/>
  <c r="F6" i="33"/>
  <c r="E6" i="33"/>
  <c r="D6" i="33"/>
  <c r="C6" i="33"/>
  <c r="B6" i="33"/>
  <c r="X5" i="33"/>
  <c r="I5" i="33"/>
  <c r="H5" i="33"/>
  <c r="G5" i="33"/>
  <c r="F5" i="33"/>
  <c r="E5" i="33"/>
  <c r="D5" i="33"/>
  <c r="C5" i="33"/>
  <c r="B5" i="33"/>
  <c r="X4" i="33"/>
  <c r="I4" i="33"/>
  <c r="H4" i="33"/>
  <c r="G4" i="33"/>
  <c r="F4" i="33"/>
  <c r="E4" i="33"/>
  <c r="D4" i="33"/>
  <c r="C4" i="33"/>
  <c r="B4" i="33"/>
  <c r="M4" i="33" s="1"/>
  <c r="P40" i="11" l="1"/>
  <c r="P40" i="19"/>
  <c r="P40" i="23"/>
  <c r="P50" i="32"/>
  <c r="P9" i="3"/>
  <c r="P8" i="5"/>
  <c r="P7" i="26"/>
  <c r="P49" i="32"/>
  <c r="H232" i="33"/>
  <c r="P51" i="11"/>
  <c r="P49" i="13"/>
  <c r="P54" i="3"/>
  <c r="P33" i="4"/>
  <c r="P39" i="4"/>
  <c r="P50" i="17"/>
  <c r="B75" i="33"/>
  <c r="D75" i="33"/>
  <c r="F114" i="33"/>
  <c r="D159" i="33"/>
  <c r="P7" i="14"/>
  <c r="P32" i="25"/>
  <c r="P72" i="33"/>
  <c r="C75" i="33"/>
  <c r="C159" i="33"/>
  <c r="I232" i="33"/>
  <c r="P7" i="4"/>
  <c r="P7" i="8"/>
  <c r="G114" i="33"/>
  <c r="R230" i="33"/>
  <c r="C232" i="33"/>
  <c r="P50" i="11"/>
  <c r="F75" i="33"/>
  <c r="H114" i="33"/>
  <c r="F159" i="33"/>
  <c r="G75" i="33"/>
  <c r="I114" i="33"/>
  <c r="G159" i="33"/>
  <c r="H75" i="33"/>
  <c r="F232" i="33"/>
  <c r="P40" i="7"/>
  <c r="P40" i="15"/>
  <c r="Q230" i="33"/>
  <c r="B232" i="33"/>
  <c r="I75" i="33"/>
  <c r="G232" i="33"/>
  <c r="P6" i="20"/>
  <c r="P4" i="23"/>
  <c r="P40" i="24"/>
  <c r="Q200" i="33"/>
  <c r="B231" i="33"/>
  <c r="P40" i="1"/>
  <c r="C157" i="33"/>
  <c r="D157" i="33"/>
  <c r="F157" i="33"/>
  <c r="G157" i="33"/>
  <c r="G113" i="33"/>
  <c r="P50" i="6"/>
  <c r="P54" i="8"/>
  <c r="P40" i="16"/>
  <c r="P40" i="20"/>
  <c r="P51" i="2"/>
  <c r="P32" i="3"/>
  <c r="P50" i="3"/>
  <c r="P32" i="7"/>
  <c r="P10" i="9"/>
  <c r="P40" i="21"/>
  <c r="P8" i="24"/>
  <c r="P7" i="2"/>
  <c r="P35" i="2"/>
  <c r="P55" i="13"/>
  <c r="P40" i="30"/>
  <c r="F113" i="33"/>
  <c r="P55" i="7"/>
  <c r="P51" i="17"/>
  <c r="P54" i="26"/>
  <c r="P33" i="27"/>
  <c r="P39" i="27"/>
  <c r="H113" i="33"/>
  <c r="P5" i="4"/>
  <c r="P49" i="5"/>
  <c r="P10" i="17"/>
  <c r="I113" i="33"/>
  <c r="P6" i="14"/>
  <c r="P10" i="14"/>
  <c r="P50" i="31"/>
  <c r="P9" i="8"/>
  <c r="P47" i="19"/>
  <c r="P9" i="20"/>
  <c r="P4" i="27"/>
  <c r="P8" i="27"/>
  <c r="P4" i="32"/>
  <c r="P47" i="26"/>
  <c r="P54" i="30"/>
  <c r="P35" i="1"/>
  <c r="P4" i="1"/>
  <c r="P50" i="1"/>
  <c r="P40" i="31"/>
  <c r="P47" i="31"/>
  <c r="P32" i="31"/>
  <c r="F74" i="33"/>
  <c r="H74" i="33"/>
  <c r="C74" i="33"/>
  <c r="AV5" i="33"/>
  <c r="C36" i="33"/>
  <c r="C35" i="33"/>
  <c r="G74" i="33"/>
  <c r="AW5" i="33"/>
  <c r="D36" i="33"/>
  <c r="D35" i="33"/>
  <c r="I74" i="33"/>
  <c r="F35" i="33"/>
  <c r="F36" i="33"/>
  <c r="AU6" i="33"/>
  <c r="B74" i="33"/>
  <c r="I36" i="33"/>
  <c r="I35" i="33"/>
  <c r="B35" i="33"/>
  <c r="B36" i="33"/>
  <c r="G36" i="33"/>
  <c r="G35" i="33"/>
  <c r="H36" i="33"/>
  <c r="H35" i="33"/>
  <c r="D74" i="33"/>
  <c r="R71" i="33"/>
  <c r="R7" i="34"/>
  <c r="S7" i="34" s="1"/>
  <c r="P35" i="34"/>
  <c r="R10" i="34"/>
  <c r="S10" i="34" s="1"/>
  <c r="R14" i="34"/>
  <c r="S14" i="34" s="1"/>
  <c r="R15" i="34"/>
  <c r="S15" i="34" s="1"/>
  <c r="R19" i="34"/>
  <c r="S19" i="34" s="1"/>
  <c r="R23" i="34"/>
  <c r="S23" i="34" s="1"/>
  <c r="R27" i="34"/>
  <c r="S27" i="34" s="1"/>
  <c r="N34" i="34"/>
  <c r="N35" i="34"/>
  <c r="O35" i="34"/>
  <c r="O34" i="34"/>
  <c r="P34" i="34"/>
  <c r="Q34" i="34"/>
  <c r="B58" i="34"/>
  <c r="R11" i="34"/>
  <c r="S11" i="34" s="1"/>
  <c r="R69" i="33"/>
  <c r="P70" i="33"/>
  <c r="Q70" i="33"/>
  <c r="AW6" i="33"/>
  <c r="AU5" i="33"/>
  <c r="R42" i="33"/>
  <c r="R43" i="33"/>
  <c r="R44" i="33"/>
  <c r="R45" i="33"/>
  <c r="R46" i="33"/>
  <c r="R47" i="33"/>
  <c r="R48" i="33"/>
  <c r="R49" i="33"/>
  <c r="R50" i="33"/>
  <c r="R51" i="33"/>
  <c r="R52" i="33"/>
  <c r="R53" i="33"/>
  <c r="R54" i="33"/>
  <c r="R55" i="33"/>
  <c r="R56" i="33"/>
  <c r="R57" i="33"/>
  <c r="R58" i="33"/>
  <c r="R59" i="33"/>
  <c r="R60" i="33"/>
  <c r="R61" i="33"/>
  <c r="R62" i="33"/>
  <c r="R63" i="33"/>
  <c r="R64" i="33"/>
  <c r="R65" i="33"/>
  <c r="R66" i="33"/>
  <c r="R67" i="33"/>
  <c r="R68" i="33"/>
  <c r="R31" i="34"/>
  <c r="S31" i="34" s="1"/>
  <c r="K68" i="34"/>
  <c r="L68" i="34" s="1"/>
  <c r="K67" i="34"/>
  <c r="L67" i="34" s="1"/>
  <c r="H73" i="33"/>
  <c r="P51" i="32"/>
  <c r="P35" i="32"/>
  <c r="P32" i="30"/>
  <c r="F104" i="34"/>
  <c r="P8" i="28"/>
  <c r="J152" i="33"/>
  <c r="R9" i="34"/>
  <c r="S9" i="34" s="1"/>
  <c r="R3" i="34"/>
  <c r="S3" i="34" s="1"/>
  <c r="R13" i="34"/>
  <c r="S13" i="34" s="1"/>
  <c r="R4" i="34"/>
  <c r="S4" i="34" s="1"/>
  <c r="R12" i="34"/>
  <c r="S12" i="34" s="1"/>
  <c r="K38" i="34"/>
  <c r="L38" i="34" s="1"/>
  <c r="R6" i="34"/>
  <c r="S6" i="34" s="1"/>
  <c r="R17" i="34"/>
  <c r="S17" i="34" s="1"/>
  <c r="R21" i="34"/>
  <c r="S21" i="34" s="1"/>
  <c r="R25" i="34"/>
  <c r="S25" i="34" s="1"/>
  <c r="R29" i="34"/>
  <c r="S29" i="34" s="1"/>
  <c r="B66" i="34"/>
  <c r="K66" i="34" s="1"/>
  <c r="L66" i="34" s="1"/>
  <c r="R20" i="34"/>
  <c r="S20" i="34" s="1"/>
  <c r="R22" i="34"/>
  <c r="S22" i="34" s="1"/>
  <c r="R28" i="34"/>
  <c r="S28" i="34" s="1"/>
  <c r="R30" i="34"/>
  <c r="S30" i="34" s="1"/>
  <c r="B50" i="34"/>
  <c r="P10" i="3"/>
  <c r="P47" i="3"/>
  <c r="P4" i="3"/>
  <c r="P7" i="7"/>
  <c r="P8" i="16"/>
  <c r="J155" i="33"/>
  <c r="P5" i="9"/>
  <c r="P9" i="9"/>
  <c r="P4" i="10"/>
  <c r="P55" i="10"/>
  <c r="P54" i="11"/>
  <c r="P5" i="12"/>
  <c r="P33" i="12"/>
  <c r="P39" i="12"/>
  <c r="P8" i="13"/>
  <c r="P6" i="19"/>
  <c r="P32" i="20"/>
  <c r="P35" i="24"/>
  <c r="P49" i="24"/>
  <c r="P40" i="25"/>
  <c r="P54" i="25"/>
  <c r="J147" i="33"/>
  <c r="G111" i="33"/>
  <c r="P54" i="2"/>
  <c r="P39" i="3"/>
  <c r="P9" i="4"/>
  <c r="P50" i="4"/>
  <c r="P54" i="5"/>
  <c r="P33" i="9"/>
  <c r="P10" i="26"/>
  <c r="P47" i="30"/>
  <c r="P9" i="1"/>
  <c r="P32" i="1"/>
  <c r="P7" i="6"/>
  <c r="P39" i="7"/>
  <c r="P51" i="7"/>
  <c r="P7" i="9"/>
  <c r="P35" i="9"/>
  <c r="P39" i="10"/>
  <c r="P55" i="26"/>
  <c r="P5" i="28"/>
  <c r="P9" i="28"/>
  <c r="P49" i="6"/>
  <c r="P55" i="6"/>
  <c r="P51" i="14"/>
  <c r="P50" i="15"/>
  <c r="P54" i="17"/>
  <c r="P7" i="20"/>
  <c r="P10" i="24"/>
  <c r="P47" i="24"/>
  <c r="P4" i="26"/>
  <c r="P8" i="26"/>
  <c r="J126" i="33"/>
  <c r="J131" i="33"/>
  <c r="P35" i="4"/>
  <c r="P32" i="8"/>
  <c r="P33" i="26"/>
  <c r="P32" i="27"/>
  <c r="P7" i="28"/>
  <c r="P47" i="32"/>
  <c r="P33" i="5"/>
  <c r="P35" i="7"/>
  <c r="P54" i="7"/>
  <c r="P55" i="12"/>
  <c r="P50" i="14"/>
  <c r="P35" i="15"/>
  <c r="P47" i="16"/>
  <c r="P9" i="17"/>
  <c r="P4" i="18"/>
  <c r="P8" i="18"/>
  <c r="P49" i="21"/>
  <c r="P51" i="23"/>
  <c r="P49" i="25"/>
  <c r="P39" i="30"/>
  <c r="P8" i="31"/>
  <c r="P7" i="32"/>
  <c r="P7" i="5"/>
  <c r="P32" i="9"/>
  <c r="P6" i="11"/>
  <c r="P10" i="11"/>
  <c r="P54" i="13"/>
  <c r="P8" i="15"/>
  <c r="P50" i="18"/>
  <c r="P50" i="21"/>
  <c r="P32" i="28"/>
  <c r="P10" i="30"/>
  <c r="P40" i="27"/>
  <c r="P51" i="1"/>
  <c r="P6" i="3"/>
  <c r="P6" i="6"/>
  <c r="P5" i="7"/>
  <c r="P9" i="7"/>
  <c r="P50" i="7"/>
  <c r="P39" i="9"/>
  <c r="P51" i="9"/>
  <c r="P10" i="12"/>
  <c r="P49" i="23"/>
  <c r="P54" i="24"/>
  <c r="P33" i="25"/>
  <c r="P51" i="25"/>
  <c r="P9" i="32"/>
  <c r="J139" i="33"/>
  <c r="P6" i="1"/>
  <c r="P10" i="1"/>
  <c r="P54" i="1"/>
  <c r="P39" i="2"/>
  <c r="P51" i="4"/>
  <c r="P54" i="6"/>
  <c r="P49" i="8"/>
  <c r="P6" i="9"/>
  <c r="P5" i="10"/>
  <c r="P9" i="10"/>
  <c r="P47" i="12"/>
  <c r="P5" i="13"/>
  <c r="P33" i="15"/>
  <c r="P50" i="16"/>
  <c r="P5" i="26"/>
  <c r="P9" i="26"/>
  <c r="P4" i="30"/>
  <c r="P49" i="30"/>
  <c r="P55" i="30"/>
  <c r="P39" i="17"/>
  <c r="P35" i="21"/>
  <c r="P9" i="25"/>
  <c r="P6" i="30"/>
  <c r="P4" i="31"/>
  <c r="P55" i="31"/>
  <c r="P33" i="7"/>
  <c r="P35" i="16"/>
  <c r="P6" i="17"/>
  <c r="P39" i="20"/>
  <c r="P55" i="21"/>
  <c r="P33" i="23"/>
  <c r="P6" i="25"/>
  <c r="P10" i="25"/>
  <c r="P40" i="32"/>
  <c r="J93" i="33"/>
  <c r="P47" i="9"/>
  <c r="P39" i="14"/>
  <c r="P47" i="17"/>
  <c r="P10" i="20"/>
  <c r="P4" i="21"/>
  <c r="P8" i="21"/>
  <c r="P50" i="23"/>
  <c r="P35" i="27"/>
  <c r="I73" i="33"/>
  <c r="J86" i="33"/>
  <c r="J128" i="33"/>
  <c r="P33" i="1"/>
  <c r="P47" i="1"/>
  <c r="P5" i="2"/>
  <c r="P9" i="2"/>
  <c r="P32" i="4"/>
  <c r="P8" i="6"/>
  <c r="P47" i="7"/>
  <c r="P55" i="8"/>
  <c r="P54" i="9"/>
  <c r="P33" i="10"/>
  <c r="P55" i="11"/>
  <c r="P32" i="13"/>
  <c r="P54" i="14"/>
  <c r="P32" i="15"/>
  <c r="P7" i="17"/>
  <c r="P8" i="19"/>
  <c r="P6" i="28"/>
  <c r="P33" i="28"/>
  <c r="P51" i="31"/>
  <c r="P32" i="32"/>
  <c r="P47" i="20"/>
  <c r="P51" i="20"/>
  <c r="P32" i="21"/>
  <c r="P7" i="23"/>
  <c r="J80" i="33"/>
  <c r="J96" i="33"/>
  <c r="J129" i="33"/>
  <c r="J145" i="33"/>
  <c r="P7" i="3"/>
  <c r="P35" i="5"/>
  <c r="P4" i="7"/>
  <c r="P6" i="8"/>
  <c r="P10" i="8"/>
  <c r="P33" i="8"/>
  <c r="P49" i="9"/>
  <c r="P55" i="9"/>
  <c r="P47" i="10"/>
  <c r="P9" i="11"/>
  <c r="P54" i="12"/>
  <c r="P4" i="14"/>
  <c r="P47" i="15"/>
  <c r="P5" i="16"/>
  <c r="P32" i="16"/>
  <c r="P49" i="17"/>
  <c r="P5" i="19"/>
  <c r="P9" i="19"/>
  <c r="P32" i="19"/>
  <c r="P35" i="20"/>
  <c r="P33" i="21"/>
  <c r="P51" i="21"/>
  <c r="P47" i="23"/>
  <c r="P5" i="24"/>
  <c r="P9" i="24"/>
  <c r="P32" i="24"/>
  <c r="P8" i="25"/>
  <c r="P47" i="2"/>
  <c r="P8" i="3"/>
  <c r="P33" i="6"/>
  <c r="P8" i="9"/>
  <c r="P7" i="10"/>
  <c r="P4" i="12"/>
  <c r="P6" i="13"/>
  <c r="P47" i="13"/>
  <c r="P51" i="13"/>
  <c r="P7" i="15"/>
  <c r="P54" i="15"/>
  <c r="P33" i="16"/>
  <c r="P4" i="20"/>
  <c r="P8" i="20"/>
  <c r="P6" i="21"/>
  <c r="P10" i="21"/>
  <c r="P47" i="21"/>
  <c r="P54" i="23"/>
  <c r="P33" i="24"/>
  <c r="P51" i="24"/>
  <c r="P50" i="25"/>
  <c r="P50" i="27"/>
  <c r="P35" i="28"/>
  <c r="P5" i="30"/>
  <c r="P49" i="31"/>
  <c r="P6" i="32"/>
  <c r="P10" i="32"/>
  <c r="J56" i="33"/>
  <c r="J57" i="33"/>
  <c r="P8" i="8"/>
  <c r="P35" i="8"/>
  <c r="P4" i="11"/>
  <c r="P8" i="11"/>
  <c r="P49" i="11"/>
  <c r="P7" i="18"/>
  <c r="P32" i="23"/>
  <c r="P32" i="26"/>
  <c r="P47" i="28"/>
  <c r="P6" i="31"/>
  <c r="P10" i="31"/>
  <c r="P39" i="31"/>
  <c r="P54" i="32"/>
  <c r="J60" i="33"/>
  <c r="P10" i="2"/>
  <c r="P5" i="8"/>
  <c r="P49" i="14"/>
  <c r="P39" i="15"/>
  <c r="P33" i="17"/>
  <c r="P6" i="26"/>
  <c r="J136" i="33"/>
  <c r="P55" i="1"/>
  <c r="P33" i="3"/>
  <c r="P32" i="11"/>
  <c r="P4" i="13"/>
  <c r="P35" i="13"/>
  <c r="P49" i="16"/>
  <c r="P55" i="16"/>
  <c r="P33" i="19"/>
  <c r="P39" i="19"/>
  <c r="P51" i="19"/>
  <c r="P5" i="21"/>
  <c r="P50" i="24"/>
  <c r="P7" i="25"/>
  <c r="P55" i="25"/>
  <c r="P39" i="26"/>
  <c r="P7" i="27"/>
  <c r="P51" i="27"/>
  <c r="P49" i="28"/>
  <c r="P35" i="31"/>
  <c r="P5" i="32"/>
  <c r="P39" i="1"/>
  <c r="J90" i="33"/>
  <c r="J100" i="33"/>
  <c r="J144" i="33"/>
  <c r="J148" i="33"/>
  <c r="J225" i="33"/>
  <c r="P8" i="10"/>
  <c r="P4" i="15"/>
  <c r="P9" i="16"/>
  <c r="P54" i="19"/>
  <c r="P39" i="21"/>
  <c r="P39" i="23"/>
  <c r="P35" i="25"/>
  <c r="P33" i="30"/>
  <c r="J13" i="33"/>
  <c r="Z13" i="33" s="1"/>
  <c r="AA13" i="33" s="1"/>
  <c r="P6" i="5"/>
  <c r="P39" i="6"/>
  <c r="P7" i="11"/>
  <c r="P6" i="16"/>
  <c r="P50" i="28"/>
  <c r="P40" i="28"/>
  <c r="J84" i="33"/>
  <c r="J134" i="33"/>
  <c r="P32" i="2"/>
  <c r="P49" i="2"/>
  <c r="P49" i="3"/>
  <c r="P6" i="4"/>
  <c r="P10" i="4"/>
  <c r="P55" i="4"/>
  <c r="P10" i="5"/>
  <c r="P39" i="5"/>
  <c r="P50" i="5"/>
  <c r="P10" i="6"/>
  <c r="P51" i="6"/>
  <c r="P50" i="10"/>
  <c r="P49" i="12"/>
  <c r="P47" i="14"/>
  <c r="P5" i="15"/>
  <c r="P49" i="15"/>
  <c r="P55" i="15"/>
  <c r="P39" i="16"/>
  <c r="P51" i="16"/>
  <c r="P32" i="17"/>
  <c r="P55" i="17"/>
  <c r="P47" i="18"/>
  <c r="P51" i="18"/>
  <c r="P4" i="24"/>
  <c r="P5" i="25"/>
  <c r="P47" i="25"/>
  <c r="P55" i="27"/>
  <c r="P10" i="28"/>
  <c r="P5" i="31"/>
  <c r="P9" i="31"/>
  <c r="P57" i="1"/>
  <c r="M13" i="33"/>
  <c r="J21" i="33"/>
  <c r="Z21" i="33" s="1"/>
  <c r="AA21" i="33" s="1"/>
  <c r="M21" i="33"/>
  <c r="P54" i="16"/>
  <c r="D73" i="33"/>
  <c r="J88" i="33"/>
  <c r="P51" i="15"/>
  <c r="Q225" i="33"/>
  <c r="J55" i="33"/>
  <c r="J5" i="33"/>
  <c r="Z5" i="33" s="1"/>
  <c r="AA5" i="33" s="1"/>
  <c r="M5" i="33"/>
  <c r="P47" i="6"/>
  <c r="P9" i="12"/>
  <c r="J7" i="33"/>
  <c r="Z7" i="33" s="1"/>
  <c r="AA7" i="33" s="1"/>
  <c r="M7" i="33"/>
  <c r="J23" i="33"/>
  <c r="Z23" i="33" s="1"/>
  <c r="AA23" i="33" s="1"/>
  <c r="M23" i="33"/>
  <c r="J29" i="33"/>
  <c r="Z29" i="33" s="1"/>
  <c r="AA29" i="33" s="1"/>
  <c r="M29" i="33"/>
  <c r="J58" i="33"/>
  <c r="J59" i="33"/>
  <c r="J87" i="33"/>
  <c r="J94" i="33"/>
  <c r="J101" i="33"/>
  <c r="J102" i="33"/>
  <c r="J103" i="33"/>
  <c r="J104" i="33"/>
  <c r="F111" i="33"/>
  <c r="J135" i="33"/>
  <c r="J143" i="33"/>
  <c r="J150" i="33"/>
  <c r="P5" i="1"/>
  <c r="P8" i="4"/>
  <c r="P9" i="5"/>
  <c r="P5" i="6"/>
  <c r="P49" i="10"/>
  <c r="P6" i="12"/>
  <c r="P32" i="12"/>
  <c r="P8" i="14"/>
  <c r="P35" i="14"/>
  <c r="P39" i="18"/>
  <c r="P4" i="19"/>
  <c r="P35" i="19"/>
  <c r="P49" i="27"/>
  <c r="J14" i="33"/>
  <c r="Z14" i="33" s="1"/>
  <c r="AA14" i="33" s="1"/>
  <c r="M14" i="33"/>
  <c r="F73" i="33"/>
  <c r="J81" i="33"/>
  <c r="E111" i="33"/>
  <c r="J95" i="33"/>
  <c r="J105" i="33"/>
  <c r="J106" i="33"/>
  <c r="J163" i="33"/>
  <c r="J167" i="33"/>
  <c r="J168" i="33"/>
  <c r="J169" i="33"/>
  <c r="J170" i="33"/>
  <c r="J171" i="33"/>
  <c r="J172" i="33"/>
  <c r="J173" i="33"/>
  <c r="J174" i="33"/>
  <c r="J175" i="33"/>
  <c r="J176" i="33"/>
  <c r="J177" i="33"/>
  <c r="J178" i="33"/>
  <c r="J179" i="33"/>
  <c r="J180" i="33"/>
  <c r="J183" i="33"/>
  <c r="J184" i="33"/>
  <c r="J185" i="33"/>
  <c r="J186" i="33"/>
  <c r="J187" i="33"/>
  <c r="J191" i="33"/>
  <c r="P49" i="1"/>
  <c r="P32" i="5"/>
  <c r="P9" i="6"/>
  <c r="P32" i="6"/>
  <c r="P39" i="24"/>
  <c r="P39" i="32"/>
  <c r="J20" i="33"/>
  <c r="Z20" i="33" s="1"/>
  <c r="AA20" i="33" s="1"/>
  <c r="J30" i="33"/>
  <c r="Z30" i="33" s="1"/>
  <c r="AA30" i="33" s="1"/>
  <c r="M30" i="33"/>
  <c r="J61" i="33"/>
  <c r="J62" i="33"/>
  <c r="J63" i="33"/>
  <c r="J64" i="33"/>
  <c r="J65" i="33"/>
  <c r="G73" i="33"/>
  <c r="J82" i="33"/>
  <c r="J108" i="33"/>
  <c r="H111" i="33"/>
  <c r="J132" i="33"/>
  <c r="J140" i="33"/>
  <c r="J192" i="33"/>
  <c r="B194" i="33"/>
  <c r="J221" i="33"/>
  <c r="Q221" i="33"/>
  <c r="P33" i="11"/>
  <c r="P7" i="12"/>
  <c r="P5" i="14"/>
  <c r="P9" i="14"/>
  <c r="P32" i="14"/>
  <c r="P5" i="18"/>
  <c r="P35" i="18"/>
  <c r="P5" i="20"/>
  <c r="P54" i="20"/>
  <c r="P8" i="23"/>
  <c r="P55" i="24"/>
  <c r="P49" i="26"/>
  <c r="P5" i="27"/>
  <c r="P39" i="28"/>
  <c r="P54" i="31"/>
  <c r="P8" i="32"/>
  <c r="P55" i="32"/>
  <c r="J15" i="33"/>
  <c r="Z15" i="33" s="1"/>
  <c r="AA15" i="33" s="1"/>
  <c r="M15" i="33"/>
  <c r="J66" i="33"/>
  <c r="J67" i="33"/>
  <c r="J68" i="33"/>
  <c r="J70" i="33"/>
  <c r="J83" i="33"/>
  <c r="J89" i="33"/>
  <c r="J109" i="33"/>
  <c r="I111" i="33"/>
  <c r="J130" i="33"/>
  <c r="J133" i="33"/>
  <c r="J137" i="33"/>
  <c r="J212" i="33"/>
  <c r="Q212" i="33"/>
  <c r="F231" i="33"/>
  <c r="P7" i="1"/>
  <c r="P6" i="2"/>
  <c r="P33" i="2"/>
  <c r="P5" i="3"/>
  <c r="P55" i="3"/>
  <c r="P47" i="4"/>
  <c r="P4" i="5"/>
  <c r="P55" i="5"/>
  <c r="P8" i="7"/>
  <c r="P35" i="10"/>
  <c r="P51" i="10"/>
  <c r="P39" i="11"/>
  <c r="P50" i="12"/>
  <c r="P10" i="13"/>
  <c r="B111" i="33"/>
  <c r="G231" i="33"/>
  <c r="P8" i="12"/>
  <c r="P9" i="15"/>
  <c r="P10" i="16"/>
  <c r="P4" i="17"/>
  <c r="P6" i="18"/>
  <c r="P9" i="18"/>
  <c r="P32" i="18"/>
  <c r="P49" i="18"/>
  <c r="P55" i="18"/>
  <c r="P10" i="19"/>
  <c r="P49" i="19"/>
  <c r="P33" i="20"/>
  <c r="P49" i="20"/>
  <c r="P55" i="20"/>
  <c r="P54" i="21"/>
  <c r="P5" i="23"/>
  <c r="P9" i="23"/>
  <c r="P35" i="23"/>
  <c r="P55" i="23"/>
  <c r="P6" i="24"/>
  <c r="P50" i="26"/>
  <c r="P9" i="27"/>
  <c r="P47" i="27"/>
  <c r="P4" i="28"/>
  <c r="P51" i="28"/>
  <c r="P7" i="30"/>
  <c r="P50" i="30"/>
  <c r="P33" i="31"/>
  <c r="J97" i="33"/>
  <c r="J42" i="33"/>
  <c r="J43" i="33"/>
  <c r="J44" i="33"/>
  <c r="J45" i="33"/>
  <c r="J46" i="33"/>
  <c r="J47" i="33"/>
  <c r="J48" i="33"/>
  <c r="J49" i="33"/>
  <c r="J50" i="33"/>
  <c r="J51" i="33"/>
  <c r="J52" i="33"/>
  <c r="J71" i="33"/>
  <c r="J72" i="33"/>
  <c r="B73" i="33"/>
  <c r="J91" i="33"/>
  <c r="J98" i="33"/>
  <c r="J138" i="33"/>
  <c r="J156" i="33"/>
  <c r="H231" i="33"/>
  <c r="P8" i="1"/>
  <c r="P4" i="2"/>
  <c r="P55" i="2"/>
  <c r="P51" i="3"/>
  <c r="P4" i="4"/>
  <c r="P54" i="4"/>
  <c r="P5" i="5"/>
  <c r="P39" i="8"/>
  <c r="P50" i="9"/>
  <c r="P32" i="10"/>
  <c r="P54" i="10"/>
  <c r="P5" i="11"/>
  <c r="P35" i="12"/>
  <c r="P7" i="13"/>
  <c r="P33" i="13"/>
  <c r="P39" i="13"/>
  <c r="P33" i="14"/>
  <c r="J6" i="33"/>
  <c r="Z6" i="33" s="1"/>
  <c r="AA6" i="33" s="1"/>
  <c r="M6" i="33"/>
  <c r="J17" i="33"/>
  <c r="Z17" i="33" s="1"/>
  <c r="AA17" i="33" s="1"/>
  <c r="J22" i="33"/>
  <c r="Z22" i="33" s="1"/>
  <c r="AA22" i="33" s="1"/>
  <c r="M22" i="33"/>
  <c r="J28" i="33"/>
  <c r="Z28" i="33" s="1"/>
  <c r="AA28" i="33" s="1"/>
  <c r="J53" i="33"/>
  <c r="J54" i="33"/>
  <c r="C73" i="33"/>
  <c r="J85" i="33"/>
  <c r="J92" i="33"/>
  <c r="J99" i="33"/>
  <c r="J127" i="33"/>
  <c r="J142" i="33"/>
  <c r="J149" i="33"/>
  <c r="I231" i="33"/>
  <c r="P8" i="2"/>
  <c r="P50" i="2"/>
  <c r="P35" i="3"/>
  <c r="P49" i="4"/>
  <c r="P47" i="5"/>
  <c r="P51" i="5"/>
  <c r="P4" i="6"/>
  <c r="P35" i="6"/>
  <c r="P6" i="7"/>
  <c r="P10" i="7"/>
  <c r="P51" i="8"/>
  <c r="P4" i="9"/>
  <c r="P10" i="10"/>
  <c r="P35" i="11"/>
  <c r="P47" i="11"/>
  <c r="P51" i="12"/>
  <c r="P50" i="13"/>
  <c r="P55" i="14"/>
  <c r="P6" i="15"/>
  <c r="P10" i="15"/>
  <c r="P4" i="16"/>
  <c r="P7" i="16"/>
  <c r="P5" i="17"/>
  <c r="P8" i="17"/>
  <c r="P35" i="17"/>
  <c r="P10" i="18"/>
  <c r="P50" i="19"/>
  <c r="P50" i="20"/>
  <c r="P7" i="21"/>
  <c r="P6" i="23"/>
  <c r="P10" i="23"/>
  <c r="P7" i="24"/>
  <c r="P39" i="25"/>
  <c r="P10" i="27"/>
  <c r="P54" i="28"/>
  <c r="P8" i="30"/>
  <c r="P35" i="30"/>
  <c r="P51" i="30"/>
  <c r="P7" i="31"/>
  <c r="P33" i="32"/>
  <c r="P35" i="29"/>
  <c r="P10" i="29"/>
  <c r="P40" i="29"/>
  <c r="J153" i="33"/>
  <c r="P33" i="29"/>
  <c r="P5" i="29"/>
  <c r="P32" i="29"/>
  <c r="P49" i="29"/>
  <c r="P7" i="29"/>
  <c r="P47" i="29"/>
  <c r="P9" i="29"/>
  <c r="P51" i="29"/>
  <c r="P6" i="29"/>
  <c r="P54" i="29"/>
  <c r="J107" i="33"/>
  <c r="J31" i="33"/>
  <c r="Z31" i="33" s="1"/>
  <c r="AA31" i="33" s="1"/>
  <c r="M31" i="33"/>
  <c r="J69" i="33"/>
  <c r="P55" i="29"/>
  <c r="P4" i="29"/>
  <c r="P39" i="29"/>
  <c r="P50" i="29"/>
  <c r="P40" i="18"/>
  <c r="P40" i="17"/>
  <c r="P40" i="9"/>
  <c r="P40" i="26"/>
  <c r="J34" i="33"/>
  <c r="J207" i="33"/>
  <c r="J25" i="33"/>
  <c r="Z25" i="33" s="1"/>
  <c r="AA25" i="33" s="1"/>
  <c r="J10" i="33"/>
  <c r="Z10" i="33" s="1"/>
  <c r="AA10" i="33" s="1"/>
  <c r="J18" i="33"/>
  <c r="Z18" i="33" s="1"/>
  <c r="AA18" i="33" s="1"/>
  <c r="J26" i="33"/>
  <c r="Z26" i="33" s="1"/>
  <c r="AA26" i="33" s="1"/>
  <c r="J33" i="33"/>
  <c r="J151" i="33"/>
  <c r="J164" i="33"/>
  <c r="J165" i="33"/>
  <c r="J166" i="33"/>
  <c r="J200" i="33"/>
  <c r="J211" i="33"/>
  <c r="J216" i="33"/>
  <c r="J4" i="33"/>
  <c r="Z4" i="33" s="1"/>
  <c r="AA4" i="33" s="1"/>
  <c r="J12" i="33"/>
  <c r="Z12" i="33" s="1"/>
  <c r="AA12" i="33" s="1"/>
  <c r="Q72" i="33"/>
  <c r="R72" i="33" s="1"/>
  <c r="J141" i="33"/>
  <c r="J9" i="33"/>
  <c r="Z9" i="33" s="1"/>
  <c r="AA9" i="33" s="1"/>
  <c r="J110" i="33"/>
  <c r="J146" i="33"/>
  <c r="J181" i="33"/>
  <c r="J182" i="33"/>
  <c r="J203" i="33"/>
  <c r="M203" i="33" s="1"/>
  <c r="N203" i="33" s="1"/>
  <c r="J208" i="33"/>
  <c r="J219" i="33"/>
  <c r="J223" i="33"/>
  <c r="J227" i="33"/>
  <c r="D231" i="33"/>
  <c r="J11" i="33"/>
  <c r="Z11" i="33" s="1"/>
  <c r="AA11" i="33" s="1"/>
  <c r="J19" i="33"/>
  <c r="Z19" i="33" s="1"/>
  <c r="AA19" i="33" s="1"/>
  <c r="J27" i="33"/>
  <c r="Z27" i="33" s="1"/>
  <c r="AA27" i="33" s="1"/>
  <c r="J8" i="33"/>
  <c r="Z8" i="33" s="1"/>
  <c r="AA8" i="33" s="1"/>
  <c r="J16" i="33"/>
  <c r="Z16" i="33" s="1"/>
  <c r="AA16" i="33" s="1"/>
  <c r="J24" i="33"/>
  <c r="Z24" i="33" s="1"/>
  <c r="AA24" i="33" s="1"/>
  <c r="J32" i="33"/>
  <c r="AH158" i="33"/>
  <c r="J188" i="33"/>
  <c r="J189" i="33"/>
  <c r="J190" i="33"/>
  <c r="J204" i="33"/>
  <c r="M204" i="33" s="1"/>
  <c r="N204" i="33" s="1"/>
  <c r="J215" i="33"/>
  <c r="J220" i="33"/>
  <c r="J224" i="33"/>
  <c r="J228" i="33"/>
  <c r="J154" i="33"/>
  <c r="AI158" i="33"/>
  <c r="J202" i="33"/>
  <c r="M202" i="33" s="1"/>
  <c r="N202" i="33" s="1"/>
  <c r="J206" i="33"/>
  <c r="J210" i="33"/>
  <c r="J214" i="33"/>
  <c r="J218" i="33"/>
  <c r="J222" i="33"/>
  <c r="J226" i="33"/>
  <c r="S230" i="33"/>
  <c r="J193" i="33"/>
  <c r="J194" i="33" s="1"/>
  <c r="J229" i="33"/>
  <c r="R33" i="34"/>
  <c r="S33" i="34" s="1"/>
  <c r="B39" i="34"/>
  <c r="B47" i="34"/>
  <c r="B55" i="34"/>
  <c r="B63" i="34"/>
  <c r="P7" i="19"/>
  <c r="P55" i="19"/>
  <c r="P35" i="26"/>
  <c r="P51" i="26"/>
  <c r="P54" i="27"/>
  <c r="P55" i="28"/>
  <c r="J201" i="33"/>
  <c r="M201" i="33" s="1"/>
  <c r="N201" i="33" s="1"/>
  <c r="J205" i="33"/>
  <c r="J209" i="33"/>
  <c r="J213" i="33"/>
  <c r="J217" i="33"/>
  <c r="C231" i="33"/>
  <c r="R5" i="34"/>
  <c r="S5" i="34" s="1"/>
  <c r="R8" i="34"/>
  <c r="S8" i="34" s="1"/>
  <c r="R16" i="34"/>
  <c r="S16" i="34" s="1"/>
  <c r="R24" i="34"/>
  <c r="S24" i="34" s="1"/>
  <c r="R32" i="34"/>
  <c r="S32" i="34" s="1"/>
  <c r="B57" i="34"/>
  <c r="B65" i="34"/>
  <c r="P4" i="8"/>
  <c r="B46" i="34"/>
  <c r="B54" i="34"/>
  <c r="B62" i="34"/>
  <c r="J230" i="33"/>
  <c r="P50" i="8"/>
  <c r="P9" i="13"/>
  <c r="P54" i="18"/>
  <c r="P9" i="21"/>
  <c r="P4" i="25"/>
  <c r="P8" i="29"/>
  <c r="P9" i="30"/>
  <c r="R18" i="34"/>
  <c r="S18" i="34" s="1"/>
  <c r="R26" i="34"/>
  <c r="S26" i="34" s="1"/>
  <c r="P49" i="7"/>
  <c r="P47" i="8"/>
  <c r="P6" i="10"/>
  <c r="P33" i="18"/>
  <c r="P6" i="27"/>
  <c r="J75" i="33" l="1"/>
  <c r="J159" i="33"/>
  <c r="M200" i="33"/>
  <c r="N200" i="33" s="1"/>
  <c r="J231" i="33"/>
  <c r="J157" i="33"/>
  <c r="M218" i="33"/>
  <c r="N218" i="33" s="1"/>
  <c r="M224" i="33"/>
  <c r="N224" i="33" s="1"/>
  <c r="M227" i="33"/>
  <c r="N227" i="33" s="1"/>
  <c r="M216" i="33"/>
  <c r="N216" i="33" s="1"/>
  <c r="M222" i="33"/>
  <c r="N222" i="33" s="1"/>
  <c r="M214" i="33"/>
  <c r="N214" i="33" s="1"/>
  <c r="M220" i="33"/>
  <c r="N220" i="33" s="1"/>
  <c r="M223" i="33"/>
  <c r="N223" i="33" s="1"/>
  <c r="M212" i="33"/>
  <c r="N212" i="33" s="1"/>
  <c r="M221" i="33"/>
  <c r="N221" i="33" s="1"/>
  <c r="M225" i="33"/>
  <c r="N225" i="33" s="1"/>
  <c r="M226" i="33"/>
  <c r="N226" i="33" s="1"/>
  <c r="M211" i="33"/>
  <c r="N211" i="33" s="1"/>
  <c r="M217" i="33"/>
  <c r="N217" i="33" s="1"/>
  <c r="M210" i="33"/>
  <c r="N210" i="33" s="1"/>
  <c r="M215" i="33"/>
  <c r="N215" i="33" s="1"/>
  <c r="M219" i="33"/>
  <c r="N219" i="33" s="1"/>
  <c r="M207" i="33"/>
  <c r="N207" i="33" s="1"/>
  <c r="M213" i="33"/>
  <c r="N213" i="33" s="1"/>
  <c r="M208" i="33"/>
  <c r="N208" i="33" s="1"/>
  <c r="M205" i="33"/>
  <c r="N205" i="33" s="1"/>
  <c r="M206" i="33"/>
  <c r="N206" i="33" s="1"/>
  <c r="M209" i="33"/>
  <c r="N209" i="33" s="1"/>
  <c r="J74" i="33"/>
  <c r="R70" i="33"/>
  <c r="S70" i="33" s="1"/>
  <c r="AD13" i="33"/>
  <c r="AF13" i="33" s="1"/>
  <c r="AD5" i="33"/>
  <c r="AF5" i="33" s="1"/>
  <c r="AD12" i="33"/>
  <c r="AF12" i="33" s="1"/>
  <c r="AD32" i="33"/>
  <c r="AD19" i="33"/>
  <c r="AF19" i="33" s="1"/>
  <c r="AD30" i="33"/>
  <c r="AF30" i="33" s="1"/>
  <c r="R73" i="33"/>
  <c r="AD26" i="33"/>
  <c r="AF26" i="33" s="1"/>
  <c r="AD31" i="33"/>
  <c r="AF31" i="33" s="1"/>
  <c r="AD9" i="33"/>
  <c r="AF9" i="33" s="1"/>
  <c r="AD28" i="33"/>
  <c r="AF28" i="33" s="1"/>
  <c r="AD25" i="33"/>
  <c r="AF25" i="33" s="1"/>
  <c r="AD11" i="33"/>
  <c r="AF11" i="33" s="1"/>
  <c r="AD27" i="33"/>
  <c r="AF27" i="33" s="1"/>
  <c r="AD24" i="33"/>
  <c r="AD21" i="33"/>
  <c r="AF21" i="33" s="1"/>
  <c r="AD4" i="33"/>
  <c r="AD17" i="33"/>
  <c r="AF17" i="33" s="1"/>
  <c r="AD22" i="33"/>
  <c r="AF22" i="33" s="1"/>
  <c r="AD8" i="33"/>
  <c r="AF8" i="33" s="1"/>
  <c r="AD16" i="33"/>
  <c r="AF16" i="33" s="1"/>
  <c r="AD18" i="33"/>
  <c r="AF18" i="33" s="1"/>
  <c r="AD10" i="33"/>
  <c r="AF10" i="33" s="1"/>
  <c r="AD29" i="33"/>
  <c r="AF29" i="33" s="1"/>
  <c r="AD34" i="33"/>
  <c r="AD33" i="33"/>
  <c r="AF33" i="33" s="1"/>
  <c r="AD7" i="33"/>
  <c r="AF7" i="33" s="1"/>
  <c r="AD23" i="33"/>
  <c r="AF23" i="33" s="1"/>
  <c r="AD20" i="33"/>
  <c r="AF20" i="33" s="1"/>
  <c r="AD15" i="33"/>
  <c r="AF15" i="33" s="1"/>
  <c r="AD14" i="33"/>
  <c r="AF14" i="33" s="1"/>
  <c r="AD6" i="33"/>
  <c r="AF6" i="33" s="1"/>
  <c r="J73" i="33"/>
  <c r="J111" i="33"/>
  <c r="AF24" i="33" l="1"/>
  <c r="U36" i="33"/>
  <c r="AA36" i="33"/>
  <c r="AA37" i="33" s="1"/>
  <c r="AD36" i="33"/>
  <c r="AD37" i="33"/>
  <c r="AF34" i="33"/>
  <c r="AF32" i="33"/>
  <c r="AG24" i="33"/>
  <c r="X35" i="33"/>
  <c r="AF4" i="33"/>
  <c r="U35" i="33"/>
  <c r="AD35" i="33"/>
  <c r="Z33" i="33"/>
  <c r="AB32" i="33"/>
  <c r="AC38" i="33"/>
  <c r="AG38" i="33"/>
  <c r="AF36" i="33" l="1"/>
  <c r="AF37" i="33"/>
  <c r="AG32" i="33"/>
  <c r="AF35" i="33"/>
</calcChain>
</file>

<file path=xl/sharedStrings.xml><?xml version="1.0" encoding="utf-8"?>
<sst xmlns="http://schemas.openxmlformats.org/spreadsheetml/2006/main" count="9747" uniqueCount="431">
  <si>
    <t>National Emmissions by Gas</t>
  </si>
  <si>
    <t>Gg</t>
  </si>
  <si>
    <t>Кадастр 90-17</t>
  </si>
  <si>
    <t>Разница</t>
  </si>
  <si>
    <t>Year</t>
  </si>
  <si>
    <t>Net CO2</t>
  </si>
  <si>
    <t>CH4</t>
  </si>
  <si>
    <t>N2O</t>
  </si>
  <si>
    <t>HFC-CO2 eqv</t>
  </si>
  <si>
    <t>NOx</t>
  </si>
  <si>
    <t>CO</t>
  </si>
  <si>
    <t>NMVOCs</t>
  </si>
  <si>
    <t>SO2</t>
  </si>
  <si>
    <t>Net CO2 eqv</t>
  </si>
  <si>
    <t>CO2 Removal</t>
  </si>
  <si>
    <t>Total CO2</t>
  </si>
  <si>
    <t>Год</t>
  </si>
  <si>
    <t>Нетто CO2</t>
  </si>
  <si>
    <t>HFCs в СО2 экв</t>
  </si>
  <si>
    <t>Нетто</t>
  </si>
  <si>
    <t>%</t>
  </si>
  <si>
    <t>Total Emissions</t>
  </si>
  <si>
    <t>Removals</t>
  </si>
  <si>
    <t>Net Emissions</t>
  </si>
  <si>
    <t>Energy, Gg</t>
  </si>
  <si>
    <t>CO2 eqv</t>
  </si>
  <si>
    <t>HFC in CO2 eqv</t>
  </si>
  <si>
    <t>Энергетика</t>
  </si>
  <si>
    <t>CO2</t>
  </si>
  <si>
    <t>IPPU</t>
  </si>
  <si>
    <t>CO eqv, Gg</t>
  </si>
  <si>
    <t>ППИП</t>
  </si>
  <si>
    <t>HFC</t>
  </si>
  <si>
    <t>AFOLU,Gg</t>
  </si>
  <si>
    <t>A, Gg</t>
  </si>
  <si>
    <t>FOLU, Gg</t>
  </si>
  <si>
    <t>СХ</t>
  </si>
  <si>
    <t>Years</t>
  </si>
  <si>
    <t>СО2 eqv</t>
  </si>
  <si>
    <t>CO2 removals</t>
  </si>
  <si>
    <t>Agriculture CO eqv, Gg</t>
  </si>
  <si>
    <t>1990-2020</t>
  </si>
  <si>
    <t>FOLU</t>
  </si>
  <si>
    <t>ЛХДВЗ</t>
  </si>
  <si>
    <t>Waste</t>
  </si>
  <si>
    <t>Отходы</t>
  </si>
  <si>
    <t>Гг</t>
  </si>
  <si>
    <t>Emissions/Removals per Sectors CO2 eqv</t>
  </si>
  <si>
    <t>Energy</t>
  </si>
  <si>
    <t>Agriculture</t>
  </si>
  <si>
    <t>1990 - 2020</t>
  </si>
  <si>
    <t>Total CO2 eqv</t>
  </si>
  <si>
    <t>CO2 eqv, Gg</t>
  </si>
  <si>
    <t>CO2 emissions</t>
  </si>
  <si>
    <t>СО2 removals</t>
  </si>
  <si>
    <t>HFC-32</t>
  </si>
  <si>
    <t>HFC-125</t>
  </si>
  <si>
    <t>HFC-134a</t>
  </si>
  <si>
    <t>HFC-143a</t>
  </si>
  <si>
    <t>HFC-227ea</t>
  </si>
  <si>
    <t>F gases, Gg</t>
  </si>
  <si>
    <t>F-gases, Gg Co2 eqv</t>
  </si>
  <si>
    <t>HFC 32</t>
  </si>
  <si>
    <t>HFC 125</t>
  </si>
  <si>
    <t>HFC 134a</t>
  </si>
  <si>
    <t>HFC 143a</t>
  </si>
  <si>
    <t>HFC 227ea</t>
  </si>
  <si>
    <t xml:space="preserve">Всего </t>
  </si>
  <si>
    <t>SAR GWP</t>
  </si>
  <si>
    <t>Energy, Gg CO2 eqv</t>
  </si>
  <si>
    <t>AFOLU, Gg CO2 eqv</t>
  </si>
  <si>
    <t>Waste, Gg CO2 eqv</t>
  </si>
  <si>
    <t>Categories</t>
  </si>
  <si>
    <t xml:space="preserve">1 - Energy </t>
  </si>
  <si>
    <t xml:space="preserve">2 - Industrial Processes and Product Use </t>
  </si>
  <si>
    <t xml:space="preserve">3 - Agriculture, Forestry, and Other Land Use </t>
  </si>
  <si>
    <t xml:space="preserve">4 - Waste </t>
  </si>
  <si>
    <t xml:space="preserve">   1.A - Fuel Combustion Activities </t>
  </si>
  <si>
    <t xml:space="preserve">   2.A - Mineral Industry </t>
  </si>
  <si>
    <t xml:space="preserve">   3.A - Livestock </t>
  </si>
  <si>
    <t xml:space="preserve">   4.A - Solid Waste Disposal </t>
  </si>
  <si>
    <t xml:space="preserve">      1.A.1 - Energy Industries </t>
  </si>
  <si>
    <t xml:space="preserve">      2.A.1 - Cement production </t>
  </si>
  <si>
    <t xml:space="preserve">      3.A.1 - Enteric Fermentation </t>
  </si>
  <si>
    <t xml:space="preserve">   4.B - Biological Treatment of Solid Waste </t>
  </si>
  <si>
    <t xml:space="preserve">      1.A.2 - Manufacturing Industries and Construction </t>
  </si>
  <si>
    <t xml:space="preserve">      2.A.2 - Lime production </t>
  </si>
  <si>
    <t xml:space="preserve">      3.A.2 - Manure Management </t>
  </si>
  <si>
    <t xml:space="preserve">   4.C - Incineration and Open Burning of Waste </t>
  </si>
  <si>
    <t xml:space="preserve">      1.A.3 - Transport </t>
  </si>
  <si>
    <t xml:space="preserve">      2.A.3 - Glass Production </t>
  </si>
  <si>
    <t xml:space="preserve">   3.B - Land </t>
  </si>
  <si>
    <t xml:space="preserve">   4.D - Wastewater Treatment and Discharge </t>
  </si>
  <si>
    <t xml:space="preserve">      1.A.4 - Other Sectors </t>
  </si>
  <si>
    <t xml:space="preserve">      2.A.4 - Other Process Uses of Carbonates </t>
  </si>
  <si>
    <t xml:space="preserve">      3.B.1 - Forest land </t>
  </si>
  <si>
    <t xml:space="preserve">   1.B - Fugitive emissions from fuels </t>
  </si>
  <si>
    <t xml:space="preserve">   2.C - Metal Industry </t>
  </si>
  <si>
    <t xml:space="preserve">      3.B.2 - Cropland </t>
  </si>
  <si>
    <t xml:space="preserve">      1.B.1 - Solid Fuels </t>
  </si>
  <si>
    <t xml:space="preserve">      2.C.1 - Iron and Steel Production </t>
  </si>
  <si>
    <t xml:space="preserve">   3.C - Aggregate sources and non-CO2 emissions sources on land </t>
  </si>
  <si>
    <t xml:space="preserve">      1.B.2 - Oil and Natural Gas </t>
  </si>
  <si>
    <t xml:space="preserve">   2.D - Non-Energy Products from Fuels and Solvent Use </t>
  </si>
  <si>
    <t xml:space="preserve">      3.C.1 - Emissions from biomass burning </t>
  </si>
  <si>
    <t xml:space="preserve">      2.D.1 - Lubricant Use </t>
  </si>
  <si>
    <t xml:space="preserve">      3.C.4 - Direct N2O Emissions from managed soils </t>
  </si>
  <si>
    <t xml:space="preserve">      2.D.2 - Paraffin Wax Use </t>
  </si>
  <si>
    <t xml:space="preserve">      3.C.5 - Indirect N2O Emissions from managed soils </t>
  </si>
  <si>
    <t xml:space="preserve">   2.F - Product Uses as Substitutes for Ozone Depleting Substances </t>
  </si>
  <si>
    <t xml:space="preserve">      3.C.6 - Indirect N2O Emissions from manure management </t>
  </si>
  <si>
    <t xml:space="preserve">      2.F.1 - Refrigeration and Air Conditioning </t>
  </si>
  <si>
    <t xml:space="preserve">      3.C.7 - Rice cultivations </t>
  </si>
  <si>
    <t xml:space="preserve">      2.F.2 - Foam Blowing Agents </t>
  </si>
  <si>
    <t xml:space="preserve">   3.D - Other </t>
  </si>
  <si>
    <t xml:space="preserve">      2.F.6 - Other Applications (please specify) </t>
  </si>
  <si>
    <t xml:space="preserve">      3.D.1 - Harvested Wood Products </t>
  </si>
  <si>
    <t xml:space="preserve">1.A - Fuel Combustion Activities </t>
  </si>
  <si>
    <t xml:space="preserve">1.B.1 - Solid Fuels </t>
  </si>
  <si>
    <t xml:space="preserve">1.B.2 - Oil and Natural Gas </t>
  </si>
  <si>
    <t xml:space="preserve">2.A - Mineral Industry </t>
  </si>
  <si>
    <t xml:space="preserve">2.A.1 - Cement production </t>
  </si>
  <si>
    <t xml:space="preserve">2.A.2 - Lime production </t>
  </si>
  <si>
    <t xml:space="preserve">2.A.3 - Glass Production </t>
  </si>
  <si>
    <t>2.A.4 - Other Process Uses of Carbonates</t>
  </si>
  <si>
    <t xml:space="preserve">2.C - Metal Industry </t>
  </si>
  <si>
    <t xml:space="preserve">2.C.1 - Iron and Steel Production </t>
  </si>
  <si>
    <t xml:space="preserve">2.D - Non-Energy Products from Fuels and Solvent Use </t>
  </si>
  <si>
    <t xml:space="preserve">2.D.1 - Lubricant Use </t>
  </si>
  <si>
    <t xml:space="preserve">2.D.2 - Paraffin Wax Use </t>
  </si>
  <si>
    <t xml:space="preserve">2.F - Product Uses as Substitutes for Ozone Depleting Substances </t>
  </si>
  <si>
    <t xml:space="preserve">2.F.1 - Refrigeration and Air Conditioning </t>
  </si>
  <si>
    <t xml:space="preserve">2.F.2 - Foam Blowing Agents </t>
  </si>
  <si>
    <t xml:space="preserve">2.F.6 - Other Applications (please specify) </t>
  </si>
  <si>
    <t>Inventory Year: 1990</t>
  </si>
  <si>
    <t>CO 2 eqv.</t>
  </si>
  <si>
    <t>HFCs in CO2 eqv</t>
  </si>
  <si>
    <t>Total Net CO2 eqv</t>
  </si>
  <si>
    <t xml:space="preserve">Total National Emissions and Removals </t>
  </si>
  <si>
    <t xml:space="preserve">   1.C - Carbon dioxide Transport and Storage </t>
  </si>
  <si>
    <t xml:space="preserve">      1.B.3 - Other emissions from Energy Production </t>
  </si>
  <si>
    <t xml:space="preserve">      2.A.5 - Other (please specify) </t>
  </si>
  <si>
    <t xml:space="preserve">   2.B - Chemical Industry </t>
  </si>
  <si>
    <t xml:space="preserve">   2.E - Electronics Industry </t>
  </si>
  <si>
    <t xml:space="preserve">      2.F.3 - Fire Protection </t>
  </si>
  <si>
    <t xml:space="preserve">      2.F.4 - Aerosols </t>
  </si>
  <si>
    <t xml:space="preserve">      2.F.5 - Solvents </t>
  </si>
  <si>
    <t xml:space="preserve">   2.G - Other Product Manufacture and Use </t>
  </si>
  <si>
    <t xml:space="preserve">      2.G.3 - N2O from Product Uses </t>
  </si>
  <si>
    <t xml:space="preserve">      2.G.4 - Other (Please specify) </t>
  </si>
  <si>
    <t xml:space="preserve">   2.H - Other </t>
  </si>
  <si>
    <t xml:space="preserve">      2.H.1 - Pulp and Paper Industry </t>
  </si>
  <si>
    <t xml:space="preserve">      2.H.2 - Food and Beverages Industry </t>
  </si>
  <si>
    <t/>
  </si>
  <si>
    <t xml:space="preserve">      3.B.3 - Grassland </t>
  </si>
  <si>
    <t>Memo Items</t>
  </si>
  <si>
    <t xml:space="preserve">      3.B.4 - Wetlands </t>
  </si>
  <si>
    <t xml:space="preserve">International Bunkers </t>
  </si>
  <si>
    <t xml:space="preserve">      3.B.5 - Settlements </t>
  </si>
  <si>
    <t xml:space="preserve">   1.A.3.a.i - International Aviation (International Bunkers) </t>
  </si>
  <si>
    <t xml:space="preserve">      3.B.6 - Other Land </t>
  </si>
  <si>
    <t xml:space="preserve">   1.A.3.d.i - International water-borne navigation (International bunkers) </t>
  </si>
  <si>
    <t>Inventory Year: 1991</t>
  </si>
  <si>
    <t>Inventory Year: 1992</t>
  </si>
  <si>
    <t>Inventory Year: 1993</t>
  </si>
  <si>
    <t>Inventory Year: 1994</t>
  </si>
  <si>
    <t>Inventory Year: 1995</t>
  </si>
  <si>
    <t>Inventory Year: 1996</t>
  </si>
  <si>
    <t>Inventory Year: 1997</t>
  </si>
  <si>
    <t>Inventory Year: 1998</t>
  </si>
  <si>
    <t>Inventory Year: 1999</t>
  </si>
  <si>
    <t>Inventory Year: 2000</t>
  </si>
  <si>
    <t>Inventory Year: 2001</t>
  </si>
  <si>
    <t>Inventory Year: 2002</t>
  </si>
  <si>
    <t>Inventory Year: 2003</t>
  </si>
  <si>
    <t>Inventory Year: 2004</t>
  </si>
  <si>
    <t>Inventory Year: 2005</t>
  </si>
  <si>
    <t>Inventory Year: 2006</t>
  </si>
  <si>
    <t>Inventory Year: 2007</t>
  </si>
  <si>
    <t>Inventory Year: 2008</t>
  </si>
  <si>
    <t>Inventory Year: 2009</t>
  </si>
  <si>
    <t>Inventory Year: 2010</t>
  </si>
  <si>
    <t>Inventory Year: 2011</t>
  </si>
  <si>
    <t>Inventory Year: 2012</t>
  </si>
  <si>
    <t>Inventory Year: 2013</t>
  </si>
  <si>
    <t>Inventory Year: 2014</t>
  </si>
  <si>
    <t>Inventory Year: 2015</t>
  </si>
  <si>
    <t>Inventory Year: 2016</t>
  </si>
  <si>
    <t>Inventory Year: 2017</t>
  </si>
  <si>
    <t>Inventory Year: 2018</t>
  </si>
  <si>
    <t>Inventory Year: 2019</t>
  </si>
  <si>
    <t>Inventory Year: 2020</t>
  </si>
  <si>
    <t xml:space="preserve">      2.D.3 - Solvent Use </t>
  </si>
  <si>
    <t xml:space="preserve">      2.D.4 - Other (please specify) </t>
  </si>
  <si>
    <t xml:space="preserve">      2.C.7 - Other (please specify) </t>
  </si>
  <si>
    <t xml:space="preserve">ВВП по видам экономической   деятельности в текущих ценах </t>
  </si>
  <si>
    <t>сом</t>
  </si>
  <si>
    <t>т</t>
  </si>
  <si>
    <t>Growth of total emissions in 2010-2018</t>
  </si>
  <si>
    <t>Всего, млн.сом</t>
  </si>
  <si>
    <t>кг</t>
  </si>
  <si>
    <t>кг СО2 экв на 1 сом ВВП</t>
  </si>
  <si>
    <t>Население, чел</t>
  </si>
  <si>
    <t>т СО2 экв на 1 сом ВВП</t>
  </si>
  <si>
    <t>т СО2 экв на душу населения</t>
  </si>
  <si>
    <t>Показатель</t>
  </si>
  <si>
    <t>Net CO2 eq.</t>
  </si>
  <si>
    <t>НИПГ3</t>
  </si>
  <si>
    <t>НПИГ 4</t>
  </si>
  <si>
    <t>Общие эмисии</t>
  </si>
  <si>
    <t>Стоки</t>
  </si>
  <si>
    <t>Нетто выбросы</t>
  </si>
  <si>
    <t>Изменение % 2020/2010</t>
  </si>
  <si>
    <t>NC 3</t>
  </si>
  <si>
    <t>Total emission</t>
  </si>
  <si>
    <t>Removal</t>
  </si>
  <si>
    <t>Net</t>
  </si>
  <si>
    <t>LULUCF</t>
  </si>
  <si>
    <t>NGHGI3</t>
  </si>
  <si>
    <t>NGHGI4</t>
  </si>
  <si>
    <t>LLUCF/FOLU</t>
  </si>
  <si>
    <t>Разница %</t>
  </si>
  <si>
    <t>Difference, %</t>
  </si>
  <si>
    <t>Indicators</t>
  </si>
  <si>
    <t>NGHGI 4</t>
  </si>
  <si>
    <t>NGHGI 3</t>
  </si>
  <si>
    <t>Difference in Gg</t>
  </si>
  <si>
    <t>Difference in %</t>
  </si>
  <si>
    <t>Difference, Gg</t>
  </si>
  <si>
    <t>Sources \ Gases</t>
  </si>
  <si>
    <r>
      <t>Net CO</t>
    </r>
    <r>
      <rPr>
        <b/>
        <vertAlign val="subscript"/>
        <sz val="11"/>
        <color rgb="FF000000"/>
        <rFont val="Times New Roman"/>
        <family val="1"/>
        <charset val="204"/>
      </rPr>
      <t>2</t>
    </r>
  </si>
  <si>
    <r>
      <t>CH</t>
    </r>
    <r>
      <rPr>
        <b/>
        <vertAlign val="subscript"/>
        <sz val="11"/>
        <color rgb="FF000000"/>
        <rFont val="Times New Roman"/>
        <family val="1"/>
        <charset val="204"/>
      </rPr>
      <t>4</t>
    </r>
  </si>
  <si>
    <r>
      <t>N</t>
    </r>
    <r>
      <rPr>
        <b/>
        <vertAlign val="subscript"/>
        <sz val="11"/>
        <color rgb="FF000000"/>
        <rFont val="Times New Roman"/>
        <family val="1"/>
        <charset val="204"/>
      </rPr>
      <t>2</t>
    </r>
    <r>
      <rPr>
        <b/>
        <sz val="11"/>
        <color rgb="FF000000"/>
        <rFont val="Times New Roman"/>
        <family val="1"/>
        <charset val="204"/>
      </rPr>
      <t>O</t>
    </r>
  </si>
  <si>
    <t>Total national emissions and removals</t>
  </si>
  <si>
    <t>1 – Energy</t>
  </si>
  <si>
    <t>2 – IPPU</t>
  </si>
  <si>
    <t>3 – AFOLU</t>
  </si>
  <si>
    <t>4 - Waste</t>
  </si>
  <si>
    <t>International Aviation Bunker</t>
  </si>
  <si>
    <t>CO2 eq</t>
  </si>
  <si>
    <t>Sources</t>
  </si>
  <si>
    <t>1990_2018</t>
  </si>
  <si>
    <t>Общие выбросы, Гг</t>
  </si>
  <si>
    <t>к СО2 экв на дущу населения</t>
  </si>
  <si>
    <t>Общ. выбросы ПГ/ВВП/Чел</t>
  </si>
  <si>
    <t>Нетто выбросы ПГ/Чед</t>
  </si>
  <si>
    <t>чел</t>
  </si>
  <si>
    <t>Нетто выбросы, Гг</t>
  </si>
  <si>
    <t>2007-2018</t>
  </si>
  <si>
    <t>Energy total</t>
  </si>
  <si>
    <t>Total IPPU</t>
  </si>
  <si>
    <t>11-18</t>
  </si>
  <si>
    <t>90-18</t>
  </si>
  <si>
    <t>Gas / Year</t>
  </si>
  <si>
    <t>-</t>
  </si>
  <si>
    <t>HFC-227 ea</t>
  </si>
  <si>
    <r>
      <t>СО</t>
    </r>
    <r>
      <rPr>
        <vertAlign val="subscript"/>
        <sz val="10"/>
        <color rgb="FF000000"/>
        <rFont val="Times New Roman"/>
        <family val="1"/>
        <charset val="204"/>
      </rPr>
      <t>2</t>
    </r>
  </si>
  <si>
    <r>
      <t>СH</t>
    </r>
    <r>
      <rPr>
        <vertAlign val="subscript"/>
        <sz val="10"/>
        <color rgb="FF000000"/>
        <rFont val="Times New Roman"/>
        <family val="1"/>
        <charset val="204"/>
      </rPr>
      <t>4</t>
    </r>
  </si>
  <si>
    <r>
      <t>N</t>
    </r>
    <r>
      <rPr>
        <vertAlign val="sub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>O</t>
    </r>
  </si>
  <si>
    <t>Removals, Gg CO2</t>
  </si>
  <si>
    <t>90-20</t>
  </si>
  <si>
    <t>90-18, %</t>
  </si>
  <si>
    <t>11-18, %</t>
  </si>
  <si>
    <t>NMVOC</t>
  </si>
  <si>
    <t xml:space="preserve">Energy Industries </t>
  </si>
  <si>
    <t xml:space="preserve">Manufacturing Industries and Construction </t>
  </si>
  <si>
    <t xml:space="preserve">Transport </t>
  </si>
  <si>
    <t>Other Sectors (Institutional/Residential</t>
  </si>
  <si>
    <t xml:space="preserve">Fugitive emissions from fuels </t>
  </si>
  <si>
    <t>11-18 in %</t>
  </si>
  <si>
    <t>Difference %</t>
  </si>
  <si>
    <r>
      <t>CO</t>
    </r>
    <r>
      <rPr>
        <b/>
        <vertAlign val="subscript"/>
        <sz val="10"/>
        <color rgb="FF000000"/>
        <rFont val="Times New Roman"/>
        <family val="1"/>
        <charset val="204"/>
      </rPr>
      <t>2</t>
    </r>
  </si>
  <si>
    <r>
      <t>CH</t>
    </r>
    <r>
      <rPr>
        <b/>
        <vertAlign val="subscript"/>
        <sz val="10"/>
        <color rgb="FF000000"/>
        <rFont val="Times New Roman"/>
        <family val="1"/>
        <charset val="204"/>
      </rPr>
      <t>4</t>
    </r>
  </si>
  <si>
    <r>
      <t>N</t>
    </r>
    <r>
      <rPr>
        <b/>
        <vertAlign val="subscript"/>
        <sz val="10"/>
        <color rgb="FF000000"/>
        <rFont val="Times New Roman"/>
        <family val="1"/>
        <charset val="204"/>
      </rPr>
      <t>2</t>
    </r>
    <r>
      <rPr>
        <b/>
        <sz val="10"/>
        <color rgb="FF000000"/>
        <rFont val="Times New Roman"/>
        <family val="1"/>
        <charset val="204"/>
      </rPr>
      <t>O</t>
    </r>
  </si>
  <si>
    <t>Total</t>
  </si>
  <si>
    <t>Total emissions Co2 eq</t>
  </si>
  <si>
    <t>Removal CO2</t>
  </si>
  <si>
    <t>Energy, Gases in CO2 eq</t>
  </si>
  <si>
    <t xml:space="preserve">Mineral Industry </t>
  </si>
  <si>
    <t xml:space="preserve">Metal Industry </t>
  </si>
  <si>
    <t xml:space="preserve">Non-Energy Products from Fuels and Solvent Use </t>
  </si>
  <si>
    <t xml:space="preserve">Product Uses as Substitutes for Ozone Depleting Substances </t>
  </si>
  <si>
    <t>2011-2018 %</t>
  </si>
  <si>
    <t>2011-2018</t>
  </si>
  <si>
    <t>1990-2018</t>
  </si>
  <si>
    <t>2011_2018</t>
  </si>
  <si>
    <t>2011_2019</t>
  </si>
  <si>
    <t>per capita</t>
  </si>
  <si>
    <t>GDP</t>
  </si>
  <si>
    <t>GHG and Precursors</t>
  </si>
  <si>
    <t>n/a</t>
  </si>
  <si>
    <t>Gg Precursors</t>
  </si>
  <si>
    <t>GG NOx</t>
  </si>
  <si>
    <t>Gg CO</t>
  </si>
  <si>
    <t>Gg NMVOCs</t>
  </si>
  <si>
    <t>Gg SO2</t>
  </si>
  <si>
    <t>Total CO2 eq</t>
  </si>
  <si>
    <t>Общие выбросы</t>
  </si>
  <si>
    <t>Поглощения</t>
  </si>
  <si>
    <t>90-2020</t>
  </si>
  <si>
    <t>2018-2020</t>
  </si>
  <si>
    <t>2010-20</t>
  </si>
  <si>
    <t>Нетто выбросы НИПГ 4</t>
  </si>
  <si>
    <t>Нетто выбросы НИПГ 3</t>
  </si>
  <si>
    <t>Поглощения НИПГ 3</t>
  </si>
  <si>
    <t>Поглощения НИПГ 4</t>
  </si>
  <si>
    <t>Общие выбросы НИПГ 3</t>
  </si>
  <si>
    <t>Общие выбросы НИПГ 4</t>
  </si>
  <si>
    <t>Газ</t>
  </si>
  <si>
    <t>НИПГ 4</t>
  </si>
  <si>
    <t>НИПГ 3</t>
  </si>
  <si>
    <t>ё</t>
  </si>
  <si>
    <t>18-20</t>
  </si>
  <si>
    <t>`</t>
  </si>
  <si>
    <t>Газы/годы</t>
  </si>
  <si>
    <t>Двуокись углерода (CO2)</t>
  </si>
  <si>
    <t>Метан (CH4)</t>
  </si>
  <si>
    <t>Закись азота (N2O)</t>
  </si>
  <si>
    <t>Гидрофторуглероды (ГФУ)</t>
  </si>
  <si>
    <t>Оксиды азота (Nox)</t>
  </si>
  <si>
    <t>Оксид углерода (CO)</t>
  </si>
  <si>
    <t>Неметановые летучие органические соединения (НМЛОС)</t>
  </si>
  <si>
    <t>Двуокись серы (SO2)</t>
  </si>
  <si>
    <t>Всего СО2 экв.</t>
  </si>
  <si>
    <t>%90-20</t>
  </si>
  <si>
    <t>%18-20</t>
  </si>
  <si>
    <t>СО2</t>
  </si>
  <si>
    <t>СН4</t>
  </si>
  <si>
    <t>НМЛОС</t>
  </si>
  <si>
    <t>Энергетическая отрасль</t>
  </si>
  <si>
    <t>Промышленность и стороительство</t>
  </si>
  <si>
    <t>Транспорт</t>
  </si>
  <si>
    <t>Другие секторы</t>
  </si>
  <si>
    <t>Летучие выбросы от топлива</t>
  </si>
  <si>
    <t>ГФУ-32</t>
  </si>
  <si>
    <t>ГФУ-125</t>
  </si>
  <si>
    <t>ГФУ-134a</t>
  </si>
  <si>
    <t>ГФУ-143a</t>
  </si>
  <si>
    <t>ГФУ-227ea</t>
  </si>
  <si>
    <t>2008-18</t>
  </si>
  <si>
    <t>1990 - 2000</t>
  </si>
  <si>
    <t>2000-2010</t>
  </si>
  <si>
    <t>Сельское хозяйство</t>
  </si>
  <si>
    <t>Категории</t>
  </si>
  <si>
    <t>Общие национальные выбросы и поглощения</t>
  </si>
  <si>
    <t>1 - Энергетика</t>
  </si>
  <si>
    <t xml:space="preserve">   1.A - Деятельность по сжиганию топлива</t>
  </si>
  <si>
    <t xml:space="preserve">      1.A.1 - Энергетическая отрасль </t>
  </si>
  <si>
    <t xml:space="preserve">      1.A.2 - Промышленность и строительство </t>
  </si>
  <si>
    <t xml:space="preserve">      1.A.3 - Транспорт</t>
  </si>
  <si>
    <t xml:space="preserve">      1.A.4 - Прочие секторы</t>
  </si>
  <si>
    <t xml:space="preserve">   1.B - Летучие эмиссии от топлива</t>
  </si>
  <si>
    <t xml:space="preserve">      1.B.1 - Твердое топливо</t>
  </si>
  <si>
    <t xml:space="preserve">      1.B.2 - Нефть и природный газ</t>
  </si>
  <si>
    <t xml:space="preserve">      1.B.3 - Другие эмиссии от производства энергии</t>
  </si>
  <si>
    <t xml:space="preserve">   1.C - Транспортировка и хранение двуокиси углерода</t>
  </si>
  <si>
    <t>2 - Промышленные процессы и использование продуктов</t>
  </si>
  <si>
    <t xml:space="preserve">   2.A - Минеральная промышленность</t>
  </si>
  <si>
    <t xml:space="preserve">      2.A.1 - Производство цемента</t>
  </si>
  <si>
    <t xml:space="preserve">      2.A.2 - Производство извести</t>
  </si>
  <si>
    <t xml:space="preserve">      2.A.3 - Производство стекла</t>
  </si>
  <si>
    <t xml:space="preserve">      2.A.4 - Другие процессы, использующие карбонаты </t>
  </si>
  <si>
    <t xml:space="preserve">      2.A.5 - Прочее (укажите) </t>
  </si>
  <si>
    <t xml:space="preserve">   2.B - Химическая промышленность</t>
  </si>
  <si>
    <t xml:space="preserve">   2.C - Металлургическая промышленность</t>
  </si>
  <si>
    <t xml:space="preserve">      2.C.1 - Производство чугуна и стали</t>
  </si>
  <si>
    <t xml:space="preserve">      2.C.7 - Прочее (укажите) </t>
  </si>
  <si>
    <t xml:space="preserve">   2.D - Использование растворителей и не энергетических продуктов из топлива</t>
  </si>
  <si>
    <t xml:space="preserve">      2.D.1 -Использование смазок</t>
  </si>
  <si>
    <t xml:space="preserve">      2.D.2 - Использование парафинов</t>
  </si>
  <si>
    <t xml:space="preserve">      2.D.3 - Использование растворителей</t>
  </si>
  <si>
    <t xml:space="preserve">      2.D.4 - Прочее (укажите) </t>
  </si>
  <si>
    <t xml:space="preserve">   2.E - Электронная промышленность</t>
  </si>
  <si>
    <t xml:space="preserve">   2.F - Использование заменителей озоноразрушающих веществ</t>
  </si>
  <si>
    <t xml:space="preserve">      2.F.1 - Охлаждение и кондиционирование воздуха</t>
  </si>
  <si>
    <t xml:space="preserve">      2.F.2 - Пенообразователи </t>
  </si>
  <si>
    <t xml:space="preserve">      2.F.3 - Огнетушители </t>
  </si>
  <si>
    <t xml:space="preserve">      2.F.4 - Аэрозоли</t>
  </si>
  <si>
    <t xml:space="preserve">      2.F.5 - Растворители</t>
  </si>
  <si>
    <t xml:space="preserve">      2.F.6 - Другие виды использование</t>
  </si>
  <si>
    <t xml:space="preserve">   2.G - Производство и использование других продуктов</t>
  </si>
  <si>
    <t xml:space="preserve">   2.H - Прочее </t>
  </si>
  <si>
    <t xml:space="preserve">      2.H.1 - Целлюлозно-бумажная промышленность</t>
  </si>
  <si>
    <t xml:space="preserve">      2.H.2 - Производство продуктов питания и напитков</t>
  </si>
  <si>
    <t>3 - Сельское хозяйство, лесное хозяйство и другие виды землепользования</t>
  </si>
  <si>
    <t xml:space="preserve">   3.A - Домашние животные</t>
  </si>
  <si>
    <t xml:space="preserve">      3.A.1 - Энтеральная ферментация</t>
  </si>
  <si>
    <t xml:space="preserve">      3.A.2 - Управление навозом</t>
  </si>
  <si>
    <t xml:space="preserve">   3.B - Земля </t>
  </si>
  <si>
    <t xml:space="preserve">      3.B.1 - Лесные земли </t>
  </si>
  <si>
    <t xml:space="preserve">      3.B.2 - Возделываемые земли</t>
  </si>
  <si>
    <t xml:space="preserve">      3.B.3 - Пастбища </t>
  </si>
  <si>
    <t xml:space="preserve">      3.B.4 - Водно-болотные угодья</t>
  </si>
  <si>
    <t xml:space="preserve">      3.B.5 - Населенные пункты </t>
  </si>
  <si>
    <t xml:space="preserve">      3.B.6 - Прочие земли</t>
  </si>
  <si>
    <t xml:space="preserve">   3.C - Агрегированные источники и источники выбросов газов  от почв кроме CO2</t>
  </si>
  <si>
    <t xml:space="preserve">      3.C.1 - Выбросы от сжигания биомассы</t>
  </si>
  <si>
    <t xml:space="preserve">      3.C.4 - Прямые выбросы N2O от управляемых почв</t>
  </si>
  <si>
    <t xml:space="preserve">      3.C.5 - Косвенные выбросы N2O от управляемых почв</t>
  </si>
  <si>
    <t xml:space="preserve">      3.C.6 - Косвенные выбросы N2O от управления навозом</t>
  </si>
  <si>
    <t xml:space="preserve">      3.C.7 - Выращивание риса</t>
  </si>
  <si>
    <t xml:space="preserve">   3.D - Прочее</t>
  </si>
  <si>
    <t xml:space="preserve">      3.D.1 - Заготовленные древесные продукты</t>
  </si>
  <si>
    <t>4 - Отходы</t>
  </si>
  <si>
    <t xml:space="preserve">   4.A - Удаление твердых отходов</t>
  </si>
  <si>
    <t xml:space="preserve">   4.B - Биологическая обработка твердых отходов</t>
  </si>
  <si>
    <t xml:space="preserve">   4.C - Инсинерация и открытое сжигание отходов</t>
  </si>
  <si>
    <t xml:space="preserve">   4.D - Очистка и сброс сточных вод </t>
  </si>
  <si>
    <t>К сведению</t>
  </si>
  <si>
    <t>Международные бункеры</t>
  </si>
  <si>
    <t xml:space="preserve">   1.A.3.a.i - Международная авиация</t>
  </si>
  <si>
    <t xml:space="preserve">   1.A.3.d.i - Международная водная навигация</t>
  </si>
  <si>
    <t xml:space="preserve">      2.G.3 - N2O от использования продуктов</t>
  </si>
  <si>
    <t xml:space="preserve">      2.G.4 - Другое (уточните) </t>
  </si>
  <si>
    <t>ГФУ в CO2 экв.</t>
  </si>
  <si>
    <t>Гг СО2 экв.</t>
  </si>
  <si>
    <t>СО2 экв</t>
  </si>
  <si>
    <t>Другие секторы (ЖКХ)</t>
  </si>
  <si>
    <t>ВВП на душу $</t>
  </si>
  <si>
    <t>Население</t>
  </si>
  <si>
    <t>т/душу население</t>
  </si>
  <si>
    <t>Total emissions</t>
  </si>
  <si>
    <t>Результаты</t>
  </si>
  <si>
    <t>4-я НИПГ</t>
  </si>
  <si>
    <t>3-я НИПГ</t>
  </si>
  <si>
    <t>Разница в %</t>
  </si>
  <si>
    <t>CH 4 -Agriculture, Gg</t>
  </si>
  <si>
    <t>N2O_Agriculture</t>
  </si>
  <si>
    <t>Общие выбросы, тонн</t>
  </si>
  <si>
    <t>1990-2020 %</t>
  </si>
  <si>
    <t>2017-2020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</si>
</sst>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0.0000"/>
    <numFmt numFmtId="166" formatCode="0.00000"/>
    <numFmt numFmtId="167" formatCode="#,##0.0"/>
    <numFmt numFmtId="168" formatCode="0.0"/>
  </numFmts>
  <fonts count="40">
    <font>
      <sz val="10"/>
      <name val="Arial"/>
      <charset val="13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8"/>
      <color indexed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FFFFFF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0"/>
      <name val="Arial Cyr"/>
      <charset val="204"/>
    </font>
    <font>
      <b/>
      <i/>
      <sz val="9"/>
      <color rgb="FF000000"/>
      <name val="Times New Roman"/>
      <family val="1"/>
      <charset val="204"/>
    </font>
    <font>
      <sz val="11"/>
      <name val="Arial"/>
      <family val="2"/>
      <charset val="204"/>
    </font>
    <font>
      <b/>
      <sz val="9"/>
      <color rgb="FF000000"/>
      <name val="Arial Narrow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vertAlign val="subscript"/>
      <sz val="11"/>
      <color rgb="FF000000"/>
      <name val="Times New Roman"/>
      <family val="1"/>
      <charset val="204"/>
    </font>
    <font>
      <sz val="8"/>
      <name val="Times New Roman CYR"/>
      <charset val="204"/>
    </font>
    <font>
      <vertAlign val="subscript"/>
      <sz val="10"/>
      <color rgb="FF0000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vertAlign val="subscript"/>
      <sz val="10"/>
      <color rgb="FF000000"/>
      <name val="Times New Roman"/>
      <family val="1"/>
      <charset val="204"/>
    </font>
    <font>
      <b/>
      <sz val="10"/>
      <color rgb="FFFFFFFF"/>
      <name val="Times New Roman"/>
      <family val="1"/>
      <charset val="204"/>
    </font>
    <font>
      <sz val="9"/>
      <name val="Times New Roman Cyr"/>
      <family val="1"/>
      <charset val="204"/>
    </font>
    <font>
      <b/>
      <sz val="1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8"/>
        <bgColor indexed="13"/>
      </patternFill>
    </fill>
    <fill>
      <patternFill patternType="solid">
        <fgColor indexed="10"/>
        <bgColor indexed="13"/>
      </patternFill>
    </fill>
    <fill>
      <patternFill patternType="solid">
        <fgColor indexed="11"/>
        <bgColor indexed="1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13"/>
      </patternFill>
    </fill>
    <fill>
      <patternFill patternType="solid">
        <fgColor theme="8"/>
        <bgColor indexed="64"/>
      </patternFill>
    </fill>
    <fill>
      <patternFill patternType="solid">
        <fgColor theme="8"/>
        <bgColor indexed="13"/>
      </patternFill>
    </fill>
    <fill>
      <patternFill patternType="solid">
        <fgColor theme="8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987D6"/>
        <bgColor rgb="FFFFFFFF"/>
      </patternFill>
    </fill>
    <fill>
      <patternFill patternType="solid">
        <fgColor theme="4" tint="0.79995117038483843"/>
        <bgColor rgb="FF000000"/>
      </patternFill>
    </fill>
    <fill>
      <patternFill patternType="solid">
        <fgColor rgb="FFD3D3D3"/>
        <bgColor rgb="FFFFFFFF"/>
      </patternFill>
    </fill>
    <fill>
      <patternFill patternType="solid">
        <fgColor rgb="FF90EE90"/>
        <bgColor rgb="FFFFFFFF"/>
      </patternFill>
    </fill>
    <fill>
      <patternFill patternType="solid">
        <fgColor rgb="FF4472C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9" fillId="0" borderId="0"/>
    <xf numFmtId="0" fontId="21" fillId="0" borderId="0"/>
  </cellStyleXfs>
  <cellXfs count="383">
    <xf numFmtId="0" fontId="0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164" fontId="4" fillId="4" borderId="2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right" vertical="top"/>
    </xf>
    <xf numFmtId="164" fontId="2" fillId="3" borderId="2" xfId="0" applyNumberFormat="1" applyFont="1" applyFill="1" applyBorder="1" applyAlignment="1">
      <alignment horizontal="right" vertical="top"/>
    </xf>
    <xf numFmtId="164" fontId="4" fillId="0" borderId="2" xfId="0" applyNumberFormat="1" applyFont="1" applyFill="1" applyBorder="1" applyAlignment="1">
      <alignment horizontal="right" vertical="top"/>
    </xf>
    <xf numFmtId="164" fontId="5" fillId="4" borderId="2" xfId="0" applyNumberFormat="1" applyFont="1" applyFill="1" applyBorder="1" applyAlignment="1">
      <alignment horizontal="right" vertical="top"/>
    </xf>
    <xf numFmtId="164" fontId="1" fillId="0" borderId="2" xfId="0" applyNumberFormat="1" applyFont="1" applyBorder="1" applyAlignment="1">
      <alignment vertical="top"/>
    </xf>
    <xf numFmtId="164" fontId="2" fillId="0" borderId="2" xfId="0" applyNumberFormat="1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right" vertical="top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right" vertical="top" wrapText="1"/>
    </xf>
    <xf numFmtId="0" fontId="7" fillId="3" borderId="2" xfId="0" applyFont="1" applyFill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right" vertical="top" wrapText="1"/>
    </xf>
    <xf numFmtId="164" fontId="7" fillId="0" borderId="2" xfId="0" applyNumberFormat="1" applyFont="1" applyBorder="1" applyAlignment="1">
      <alignment vertical="top"/>
    </xf>
    <xf numFmtId="0" fontId="8" fillId="3" borderId="2" xfId="0" applyFont="1" applyFill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vertical="top"/>
    </xf>
    <xf numFmtId="0" fontId="7" fillId="0" borderId="0" xfId="0" applyFont="1" applyFill="1" applyAlignment="1">
      <alignment horizontal="left" vertical="top" wrapText="1"/>
    </xf>
    <xf numFmtId="164" fontId="7" fillId="0" borderId="0" xfId="0" applyNumberFormat="1" applyFont="1" applyFill="1" applyAlignment="1">
      <alignment vertical="top"/>
    </xf>
    <xf numFmtId="0" fontId="7" fillId="6" borderId="0" xfId="0" applyFont="1" applyFill="1" applyAlignment="1">
      <alignment horizontal="left" vertical="top" wrapText="1"/>
    </xf>
    <xf numFmtId="164" fontId="7" fillId="5" borderId="0" xfId="0" applyNumberFormat="1" applyFont="1" applyFill="1" applyAlignment="1">
      <alignment vertical="top"/>
    </xf>
    <xf numFmtId="0" fontId="8" fillId="0" borderId="0" xfId="0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vertical="top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10" fillId="0" borderId="0" xfId="0" applyFont="1"/>
    <xf numFmtId="0" fontId="11" fillId="7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9" fillId="0" borderId="2" xfId="0" applyFont="1" applyBorder="1"/>
    <xf numFmtId="164" fontId="9" fillId="0" borderId="2" xfId="0" applyNumberFormat="1" applyFont="1" applyBorder="1"/>
    <xf numFmtId="0" fontId="9" fillId="0" borderId="0" xfId="0" applyFont="1" applyBorder="1"/>
    <xf numFmtId="164" fontId="9" fillId="0" borderId="0" xfId="0" applyNumberFormat="1" applyFont="1" applyBorder="1"/>
    <xf numFmtId="0" fontId="11" fillId="9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right" vertical="center"/>
    </xf>
    <xf numFmtId="164" fontId="9" fillId="0" borderId="2" xfId="0" applyNumberFormat="1" applyFont="1" applyFill="1" applyBorder="1"/>
    <xf numFmtId="164" fontId="12" fillId="0" borderId="2" xfId="0" applyNumberFormat="1" applyFont="1" applyFill="1" applyBorder="1" applyAlignment="1">
      <alignment horizontal="right" vertical="center"/>
    </xf>
    <xf numFmtId="0" fontId="11" fillId="7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7" borderId="4" xfId="0" applyFont="1" applyFill="1" applyBorder="1" applyAlignment="1">
      <alignment vertical="center"/>
    </xf>
    <xf numFmtId="0" fontId="11" fillId="7" borderId="4" xfId="0" applyFont="1" applyFill="1" applyBorder="1" applyAlignment="1">
      <alignment horizontal="center" vertical="center"/>
    </xf>
    <xf numFmtId="164" fontId="9" fillId="0" borderId="0" xfId="0" applyNumberFormat="1" applyFont="1" applyFill="1" applyBorder="1"/>
    <xf numFmtId="164" fontId="10" fillId="0" borderId="2" xfId="0" applyNumberFormat="1" applyFont="1" applyFill="1" applyBorder="1"/>
    <xf numFmtId="164" fontId="10" fillId="0" borderId="0" xfId="0" applyNumberFormat="1" applyFont="1" applyFill="1" applyBorder="1"/>
    <xf numFmtId="0" fontId="11" fillId="7" borderId="0" xfId="0" applyFont="1" applyFill="1" applyAlignment="1">
      <alignment vertical="center"/>
    </xf>
    <xf numFmtId="0" fontId="10" fillId="0" borderId="0" xfId="0" applyFont="1" applyFill="1" applyBorder="1"/>
    <xf numFmtId="0" fontId="9" fillId="0" borderId="0" xfId="0" applyFont="1" applyFill="1" applyBorder="1"/>
    <xf numFmtId="0" fontId="13" fillId="0" borderId="2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right" vertical="top"/>
    </xf>
    <xf numFmtId="0" fontId="9" fillId="0" borderId="2" xfId="0" applyFont="1" applyFill="1" applyBorder="1"/>
    <xf numFmtId="165" fontId="9" fillId="0" borderId="2" xfId="0" applyNumberFormat="1" applyFont="1" applyBorder="1"/>
    <xf numFmtId="0" fontId="11" fillId="9" borderId="2" xfId="0" applyFont="1" applyFill="1" applyBorder="1" applyAlignment="1">
      <alignment horizontal="center" vertical="top"/>
    </xf>
    <xf numFmtId="0" fontId="10" fillId="10" borderId="2" xfId="0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9" fillId="11" borderId="0" xfId="0" applyFont="1" applyFill="1"/>
    <xf numFmtId="0" fontId="10" fillId="11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9" fillId="11" borderId="0" xfId="0" applyFont="1" applyFill="1" applyBorder="1"/>
    <xf numFmtId="164" fontId="9" fillId="11" borderId="0" xfId="0" applyNumberFormat="1" applyFont="1" applyFill="1" applyBorder="1"/>
    <xf numFmtId="0" fontId="11" fillId="7" borderId="2" xfId="0" applyFont="1" applyFill="1" applyBorder="1" applyAlignment="1">
      <alignment vertical="center"/>
    </xf>
    <xf numFmtId="0" fontId="1" fillId="12" borderId="2" xfId="0" applyFont="1" applyFill="1" applyBorder="1" applyAlignment="1">
      <alignment horizontal="center"/>
    </xf>
    <xf numFmtId="0" fontId="10" fillId="1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/>
    </xf>
    <xf numFmtId="164" fontId="2" fillId="13" borderId="2" xfId="0" applyNumberFormat="1" applyFont="1" applyFill="1" applyBorder="1"/>
    <xf numFmtId="0" fontId="11" fillId="7" borderId="0" xfId="0" applyFont="1" applyFill="1" applyAlignment="1">
      <alignment horizontal="right" vertical="center"/>
    </xf>
    <xf numFmtId="0" fontId="10" fillId="10" borderId="2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 vertical="center"/>
    </xf>
    <xf numFmtId="164" fontId="2" fillId="14" borderId="2" xfId="0" applyNumberFormat="1" applyFont="1" applyFill="1" applyBorder="1"/>
    <xf numFmtId="164" fontId="9" fillId="0" borderId="0" xfId="0" applyNumberFormat="1" applyFont="1"/>
    <xf numFmtId="0" fontId="10" fillId="0" borderId="0" xfId="0" applyFont="1" applyFill="1" applyBorder="1" applyAlignment="1">
      <alignment horizontal="center" vertical="center"/>
    </xf>
    <xf numFmtId="2" fontId="9" fillId="0" borderId="2" xfId="0" applyNumberFormat="1" applyFont="1" applyBorder="1"/>
    <xf numFmtId="0" fontId="10" fillId="0" borderId="0" xfId="0" applyFont="1" applyBorder="1" applyAlignment="1">
      <alignment horizontal="right"/>
    </xf>
    <xf numFmtId="2" fontId="10" fillId="0" borderId="0" xfId="0" applyNumberFormat="1" applyFont="1" applyBorder="1"/>
    <xf numFmtId="164" fontId="10" fillId="0" borderId="0" xfId="0" applyNumberFormat="1" applyFont="1" applyBorder="1"/>
    <xf numFmtId="0" fontId="10" fillId="11" borderId="0" xfId="0" applyFont="1" applyFill="1" applyBorder="1" applyAlignment="1">
      <alignment horizontal="right"/>
    </xf>
    <xf numFmtId="164" fontId="10" fillId="11" borderId="0" xfId="0" applyNumberFormat="1" applyFont="1" applyFill="1" applyBorder="1"/>
    <xf numFmtId="2" fontId="10" fillId="0" borderId="0" xfId="0" applyNumberFormat="1" applyFont="1"/>
    <xf numFmtId="0" fontId="10" fillId="10" borderId="2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164" fontId="2" fillId="0" borderId="2" xfId="0" applyNumberFormat="1" applyFont="1" applyFill="1" applyBorder="1"/>
    <xf numFmtId="164" fontId="2" fillId="0" borderId="0" xfId="0" applyNumberFormat="1" applyFont="1" applyFill="1" applyBorder="1"/>
    <xf numFmtId="0" fontId="10" fillId="10" borderId="2" xfId="0" applyFont="1" applyFill="1" applyBorder="1" applyAlignment="1">
      <alignment horizontal="center"/>
    </xf>
    <xf numFmtId="0" fontId="14" fillId="15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top" wrapText="1"/>
    </xf>
    <xf numFmtId="164" fontId="12" fillId="0" borderId="2" xfId="0" applyNumberFormat="1" applyFont="1" applyFill="1" applyBorder="1" applyAlignment="1">
      <alignment horizontal="right" vertical="top"/>
    </xf>
    <xf numFmtId="0" fontId="14" fillId="15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right" vertical="top"/>
    </xf>
    <xf numFmtId="165" fontId="12" fillId="0" borderId="2" xfId="0" applyNumberFormat="1" applyFont="1" applyFill="1" applyBorder="1" applyAlignment="1">
      <alignment horizontal="right" vertical="top"/>
    </xf>
    <xf numFmtId="166" fontId="12" fillId="0" borderId="2" xfId="0" applyNumberFormat="1" applyFont="1" applyFill="1" applyBorder="1" applyAlignment="1">
      <alignment horizontal="right" vertical="top"/>
    </xf>
    <xf numFmtId="165" fontId="9" fillId="0" borderId="0" xfId="0" applyNumberFormat="1" applyFont="1" applyBorder="1"/>
    <xf numFmtId="0" fontId="11" fillId="7" borderId="2" xfId="0" applyFont="1" applyFill="1" applyBorder="1" applyAlignment="1">
      <alignment horizontal="center"/>
    </xf>
    <xf numFmtId="0" fontId="9" fillId="0" borderId="2" xfId="0" applyFont="1" applyBorder="1"/>
    <xf numFmtId="164" fontId="9" fillId="0" borderId="2" xfId="0" applyNumberFormat="1" applyFont="1" applyBorder="1"/>
    <xf numFmtId="166" fontId="9" fillId="0" borderId="2" xfId="0" applyNumberFormat="1" applyFont="1" applyBorder="1"/>
    <xf numFmtId="0" fontId="10" fillId="0" borderId="0" xfId="0" applyFont="1" applyBorder="1"/>
    <xf numFmtId="0" fontId="10" fillId="11" borderId="0" xfId="0" applyFont="1" applyFill="1" applyBorder="1"/>
    <xf numFmtId="0" fontId="11" fillId="7" borderId="2" xfId="0" applyFont="1" applyFill="1" applyBorder="1" applyAlignment="1">
      <alignment horizontal="right" vertical="center"/>
    </xf>
    <xf numFmtId="0" fontId="10" fillId="16" borderId="2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/>
    </xf>
    <xf numFmtId="164" fontId="9" fillId="14" borderId="2" xfId="0" applyNumberFormat="1" applyFont="1" applyFill="1" applyBorder="1"/>
    <xf numFmtId="0" fontId="10" fillId="0" borderId="0" xfId="0" applyFont="1" applyAlignment="1">
      <alignment horizontal="right"/>
    </xf>
    <xf numFmtId="164" fontId="10" fillId="0" borderId="0" xfId="0" applyNumberFormat="1" applyFont="1"/>
    <xf numFmtId="0" fontId="11" fillId="7" borderId="2" xfId="0" applyFont="1" applyFill="1" applyBorder="1" applyAlignment="1">
      <alignment horizontal="center"/>
    </xf>
    <xf numFmtId="0" fontId="9" fillId="0" borderId="5" xfId="0" applyFont="1" applyBorder="1"/>
    <xf numFmtId="164" fontId="9" fillId="0" borderId="5" xfId="0" applyNumberFormat="1" applyFont="1" applyBorder="1"/>
    <xf numFmtId="0" fontId="10" fillId="0" borderId="0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left" vertical="top"/>
    </xf>
    <xf numFmtId="164" fontId="15" fillId="0" borderId="2" xfId="0" applyNumberFormat="1" applyFont="1" applyBorder="1" applyAlignment="1">
      <alignment horizontal="right" vertical="top"/>
    </xf>
    <xf numFmtId="0" fontId="16" fillId="15" borderId="2" xfId="0" applyFont="1" applyFill="1" applyBorder="1" applyAlignment="1">
      <alignment horizontal="center" vertical="center" wrapText="1"/>
    </xf>
    <xf numFmtId="164" fontId="17" fillId="18" borderId="2" xfId="0" applyNumberFormat="1" applyFont="1" applyFill="1" applyBorder="1" applyAlignment="1">
      <alignment horizontal="right" vertical="top"/>
    </xf>
    <xf numFmtId="164" fontId="17" fillId="0" borderId="2" xfId="0" applyNumberFormat="1" applyFont="1" applyFill="1" applyBorder="1" applyAlignment="1">
      <alignment horizontal="right" vertical="top"/>
    </xf>
    <xf numFmtId="164" fontId="17" fillId="17" borderId="2" xfId="0" applyNumberFormat="1" applyFont="1" applyFill="1" applyBorder="1" applyAlignment="1">
      <alignment horizontal="right" vertical="top"/>
    </xf>
    <xf numFmtId="0" fontId="2" fillId="0" borderId="2" xfId="0" applyFont="1" applyBorder="1" applyAlignment="1">
      <alignment vertical="top"/>
    </xf>
    <xf numFmtId="164" fontId="15" fillId="0" borderId="2" xfId="0" applyNumberFormat="1" applyFont="1" applyFill="1" applyBorder="1" applyAlignment="1">
      <alignment horizontal="right" vertical="top"/>
    </xf>
    <xf numFmtId="1" fontId="2" fillId="0" borderId="0" xfId="0" applyNumberFormat="1" applyFont="1" applyFill="1" applyBorder="1"/>
    <xf numFmtId="1" fontId="9" fillId="0" borderId="0" xfId="0" applyNumberFormat="1" applyFont="1" applyFill="1" applyBorder="1"/>
    <xf numFmtId="0" fontId="9" fillId="0" borderId="0" xfId="0" applyFont="1" applyFill="1"/>
    <xf numFmtId="0" fontId="14" fillId="15" borderId="6" xfId="0" applyFont="1" applyFill="1" applyBorder="1" applyAlignment="1">
      <alignment horizontal="center" vertical="center" wrapText="1"/>
    </xf>
    <xf numFmtId="165" fontId="12" fillId="0" borderId="6" xfId="0" applyNumberFormat="1" applyFont="1" applyFill="1" applyBorder="1" applyAlignment="1">
      <alignment horizontal="right" vertical="top"/>
    </xf>
    <xf numFmtId="0" fontId="14" fillId="15" borderId="3" xfId="0" applyFont="1" applyFill="1" applyBorder="1" applyAlignment="1">
      <alignment horizontal="center" vertical="center" wrapText="1"/>
    </xf>
    <xf numFmtId="165" fontId="9" fillId="0" borderId="3" xfId="0" applyNumberFormat="1" applyFont="1" applyBorder="1"/>
    <xf numFmtId="0" fontId="11" fillId="0" borderId="0" xfId="0" applyFont="1" applyFill="1" applyBorder="1" applyAlignment="1">
      <alignment horizontal="center" vertical="center"/>
    </xf>
    <xf numFmtId="2" fontId="9" fillId="0" borderId="0" xfId="0" applyNumberFormat="1" applyFont="1" applyFill="1" applyBorder="1"/>
    <xf numFmtId="165" fontId="12" fillId="0" borderId="0" xfId="0" applyNumberFormat="1" applyFont="1" applyFill="1" applyBorder="1" applyAlignment="1">
      <alignment horizontal="right" vertical="top"/>
    </xf>
    <xf numFmtId="0" fontId="10" fillId="0" borderId="0" xfId="0" applyFont="1" applyAlignment="1">
      <alignment horizontal="left"/>
    </xf>
    <xf numFmtId="1" fontId="9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right" vertical="top"/>
    </xf>
    <xf numFmtId="1" fontId="9" fillId="0" borderId="0" xfId="0" applyNumberFormat="1" applyFont="1" applyFill="1" applyBorder="1" applyAlignment="1">
      <alignment horizontal="right" vertical="top"/>
    </xf>
    <xf numFmtId="166" fontId="9" fillId="0" borderId="0" xfId="0" applyNumberFormat="1" applyFont="1" applyFill="1" applyBorder="1" applyAlignment="1">
      <alignment horizontal="left" vertical="top"/>
    </xf>
    <xf numFmtId="166" fontId="9" fillId="0" borderId="0" xfId="0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vertical="top"/>
    </xf>
    <xf numFmtId="2" fontId="9" fillId="0" borderId="0" xfId="0" applyNumberFormat="1" applyFont="1" applyFill="1" applyBorder="1" applyAlignment="1">
      <alignment vertical="top"/>
    </xf>
    <xf numFmtId="1" fontId="9" fillId="0" borderId="0" xfId="0" applyNumberFormat="1" applyFont="1" applyFill="1" applyBorder="1" applyAlignment="1">
      <alignment vertical="top"/>
    </xf>
    <xf numFmtId="166" fontId="9" fillId="0" borderId="0" xfId="0" applyNumberFormat="1" applyFont="1" applyFill="1" applyBorder="1" applyAlignment="1">
      <alignment vertical="top"/>
    </xf>
    <xf numFmtId="165" fontId="9" fillId="0" borderId="0" xfId="0" applyNumberFormat="1" applyFont="1" applyFill="1" applyBorder="1" applyAlignment="1">
      <alignment vertical="top"/>
    </xf>
    <xf numFmtId="0" fontId="9" fillId="5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0" fontId="2" fillId="0" borderId="0" xfId="0" applyFont="1"/>
    <xf numFmtId="0" fontId="1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 vertical="top" wrapText="1"/>
    </xf>
    <xf numFmtId="0" fontId="2" fillId="0" borderId="0" xfId="0" applyFont="1" applyFill="1"/>
    <xf numFmtId="0" fontId="2" fillId="5" borderId="0" xfId="0" applyFont="1" applyFill="1"/>
    <xf numFmtId="2" fontId="9" fillId="0" borderId="0" xfId="0" applyNumberFormat="1" applyFont="1" applyBorder="1"/>
    <xf numFmtId="0" fontId="10" fillId="0" borderId="2" xfId="0" applyFont="1" applyBorder="1"/>
    <xf numFmtId="0" fontId="10" fillId="0" borderId="2" xfId="0" applyFont="1" applyFill="1" applyBorder="1" applyAlignment="1">
      <alignment horizontal="left"/>
    </xf>
    <xf numFmtId="164" fontId="9" fillId="0" borderId="2" xfId="0" applyNumberFormat="1" applyFont="1" applyBorder="1" applyAlignment="1">
      <alignment horizontal="right"/>
    </xf>
    <xf numFmtId="0" fontId="11" fillId="7" borderId="6" xfId="0" applyFont="1" applyFill="1" applyBorder="1" applyAlignment="1">
      <alignment horizontal="center" vertical="center"/>
    </xf>
    <xf numFmtId="164" fontId="9" fillId="0" borderId="6" xfId="0" applyNumberFormat="1" applyFont="1" applyBorder="1"/>
    <xf numFmtId="0" fontId="10" fillId="0" borderId="3" xfId="0" applyFont="1" applyBorder="1"/>
    <xf numFmtId="0" fontId="9" fillId="0" borderId="3" xfId="0" applyFont="1" applyBorder="1"/>
    <xf numFmtId="0" fontId="9" fillId="0" borderId="3" xfId="0" applyFont="1" applyBorder="1" applyAlignment="1">
      <alignment horizontal="right"/>
    </xf>
    <xf numFmtId="164" fontId="9" fillId="0" borderId="6" xfId="0" applyNumberFormat="1" applyFont="1" applyFill="1" applyBorder="1"/>
    <xf numFmtId="0" fontId="9" fillId="0" borderId="0" xfId="0" applyFont="1" applyFill="1" applyBorder="1" applyAlignment="1">
      <alignment horizontal="right"/>
    </xf>
    <xf numFmtId="0" fontId="10" fillId="0" borderId="0" xfId="0" applyFont="1" applyFill="1"/>
    <xf numFmtId="0" fontId="10" fillId="0" borderId="2" xfId="0" applyFont="1" applyFill="1" applyBorder="1"/>
    <xf numFmtId="164" fontId="9" fillId="0" borderId="2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10" fillId="0" borderId="4" xfId="0" applyFont="1" applyFill="1" applyBorder="1"/>
    <xf numFmtId="0" fontId="10" fillId="0" borderId="7" xfId="0" applyFont="1" applyFill="1" applyBorder="1"/>
    <xf numFmtId="0" fontId="22" fillId="0" borderId="2" xfId="0" applyFont="1" applyBorder="1"/>
    <xf numFmtId="0" fontId="12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/>
    <xf numFmtId="0" fontId="10" fillId="0" borderId="2" xfId="0" applyFont="1" applyFill="1" applyBorder="1" applyAlignment="1">
      <alignment horizontal="center"/>
    </xf>
    <xf numFmtId="164" fontId="1" fillId="0" borderId="0" xfId="0" applyNumberFormat="1" applyFont="1" applyBorder="1"/>
    <xf numFmtId="2" fontId="12" fillId="0" borderId="2" xfId="0" applyNumberFormat="1" applyFont="1" applyBorder="1" applyAlignment="1">
      <alignment horizontal="right" vertical="center"/>
    </xf>
    <xf numFmtId="2" fontId="12" fillId="0" borderId="2" xfId="0" applyNumberFormat="1" applyFont="1" applyBorder="1"/>
    <xf numFmtId="2" fontId="9" fillId="0" borderId="2" xfId="0" applyNumberFormat="1" applyFont="1" applyBorder="1" applyAlignment="1">
      <alignment horizontal="center"/>
    </xf>
    <xf numFmtId="0" fontId="9" fillId="0" borderId="3" xfId="0" applyFont="1" applyFill="1" applyBorder="1"/>
    <xf numFmtId="2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right"/>
    </xf>
    <xf numFmtId="0" fontId="25" fillId="19" borderId="2" xfId="0" applyFont="1" applyFill="1" applyBorder="1" applyAlignment="1">
      <alignment horizontal="left" vertical="center"/>
    </xf>
    <xf numFmtId="0" fontId="25" fillId="19" borderId="2" xfId="0" applyFont="1" applyFill="1" applyBorder="1" applyAlignment="1">
      <alignment horizontal="right" vertical="center"/>
    </xf>
    <xf numFmtId="0" fontId="26" fillId="0" borderId="2" xfId="0" applyFont="1" applyBorder="1" applyAlignment="1">
      <alignment horizontal="left" vertical="center"/>
    </xf>
    <xf numFmtId="164" fontId="26" fillId="0" borderId="2" xfId="0" applyNumberFormat="1" applyFont="1" applyBorder="1" applyAlignment="1">
      <alignment horizontal="right" vertical="center"/>
    </xf>
    <xf numFmtId="2" fontId="26" fillId="0" borderId="2" xfId="0" applyNumberFormat="1" applyFont="1" applyBorder="1" applyAlignment="1">
      <alignment horizontal="right" vertical="center"/>
    </xf>
    <xf numFmtId="164" fontId="24" fillId="0" borderId="2" xfId="0" applyNumberFormat="1" applyFont="1" applyBorder="1"/>
    <xf numFmtId="164" fontId="24" fillId="0" borderId="2" xfId="0" applyNumberFormat="1" applyFont="1" applyFill="1" applyBorder="1"/>
    <xf numFmtId="0" fontId="10" fillId="0" borderId="3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27" fillId="7" borderId="2" xfId="0" applyFont="1" applyFill="1" applyBorder="1" applyAlignment="1">
      <alignment horizontal="left" vertical="center"/>
    </xf>
    <xf numFmtId="0" fontId="28" fillId="7" borderId="2" xfId="0" applyFont="1" applyFill="1" applyBorder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0" fontId="26" fillId="0" borderId="2" xfId="0" applyFont="1" applyBorder="1" applyAlignment="1">
      <alignment horizontal="right" vertical="center"/>
    </xf>
    <xf numFmtId="0" fontId="24" fillId="0" borderId="2" xfId="0" applyFont="1" applyBorder="1"/>
    <xf numFmtId="0" fontId="26" fillId="7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right" vertical="center"/>
    </xf>
    <xf numFmtId="0" fontId="29" fillId="0" borderId="2" xfId="0" applyFont="1" applyFill="1" applyBorder="1" applyAlignment="1">
      <alignment horizontal="righ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vertical="top"/>
    </xf>
    <xf numFmtId="0" fontId="26" fillId="0" borderId="2" xfId="0" applyFont="1" applyFill="1" applyBorder="1" applyAlignment="1">
      <alignment horizontal="right" vertical="center" wrapText="1"/>
    </xf>
    <xf numFmtId="164" fontId="29" fillId="0" borderId="2" xfId="0" applyNumberFormat="1" applyFont="1" applyFill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right"/>
    </xf>
    <xf numFmtId="0" fontId="20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2" fontId="9" fillId="0" borderId="0" xfId="0" applyNumberFormat="1" applyFont="1" applyFill="1" applyBorder="1" applyAlignment="1">
      <alignment horizontal="right" vertical="top"/>
    </xf>
    <xf numFmtId="0" fontId="10" fillId="5" borderId="2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top" wrapText="1"/>
    </xf>
    <xf numFmtId="167" fontId="10" fillId="0" borderId="2" xfId="0" applyNumberFormat="1" applyFont="1" applyFill="1" applyBorder="1" applyAlignment="1">
      <alignment horizontal="right" vertical="top" wrapText="1"/>
    </xf>
    <xf numFmtId="167" fontId="10" fillId="0" borderId="2" xfId="0" applyNumberFormat="1" applyFont="1" applyFill="1" applyBorder="1" applyAlignment="1">
      <alignment horizontal="right" vertical="top"/>
    </xf>
    <xf numFmtId="167" fontId="10" fillId="5" borderId="2" xfId="0" applyNumberFormat="1" applyFont="1" applyFill="1" applyBorder="1" applyAlignment="1">
      <alignment horizontal="right" vertical="top"/>
    </xf>
    <xf numFmtId="167" fontId="10" fillId="0" borderId="2" xfId="0" applyNumberFormat="1" applyFont="1" applyFill="1" applyBorder="1" applyAlignment="1">
      <alignment vertical="top"/>
    </xf>
    <xf numFmtId="167" fontId="10" fillId="5" borderId="2" xfId="0" applyNumberFormat="1" applyFont="1" applyFill="1" applyBorder="1" applyAlignment="1">
      <alignment vertical="top"/>
    </xf>
    <xf numFmtId="0" fontId="10" fillId="0" borderId="2" xfId="0" applyFont="1" applyBorder="1" applyAlignment="1">
      <alignment vertical="top" wrapText="1"/>
    </xf>
    <xf numFmtId="1" fontId="9" fillId="0" borderId="2" xfId="0" applyNumberFormat="1" applyFont="1" applyFill="1" applyBorder="1" applyAlignment="1">
      <alignment vertical="top"/>
    </xf>
    <xf numFmtId="1" fontId="9" fillId="5" borderId="2" xfId="0" applyNumberFormat="1" applyFont="1" applyFill="1" applyBorder="1" applyAlignment="1">
      <alignment vertical="top"/>
    </xf>
    <xf numFmtId="167" fontId="10" fillId="0" borderId="0" xfId="0" applyNumberFormat="1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9" fillId="5" borderId="0" xfId="0" applyFont="1" applyFill="1" applyAlignment="1">
      <alignment vertical="top"/>
    </xf>
    <xf numFmtId="0" fontId="10" fillId="5" borderId="2" xfId="1" applyFont="1" applyFill="1" applyBorder="1" applyAlignment="1">
      <alignment horizontal="right" vertical="top" wrapText="1"/>
    </xf>
    <xf numFmtId="0" fontId="10" fillId="0" borderId="0" xfId="0" applyFont="1" applyAlignment="1">
      <alignment vertical="top"/>
    </xf>
    <xf numFmtId="3" fontId="9" fillId="0" borderId="2" xfId="1" applyNumberFormat="1" applyFont="1" applyFill="1" applyBorder="1" applyAlignment="1">
      <alignment horizontal="right" vertical="top" wrapText="1"/>
    </xf>
    <xf numFmtId="3" fontId="9" fillId="5" borderId="2" xfId="1" applyNumberFormat="1" applyFont="1" applyFill="1" applyBorder="1" applyAlignment="1">
      <alignment horizontal="right" vertical="top" wrapText="1"/>
    </xf>
    <xf numFmtId="0" fontId="9" fillId="0" borderId="2" xfId="0" applyFont="1" applyBorder="1" applyAlignment="1">
      <alignment vertical="top" wrapText="1"/>
    </xf>
    <xf numFmtId="164" fontId="9" fillId="0" borderId="2" xfId="0" applyNumberFormat="1" applyFont="1" applyBorder="1" applyAlignment="1">
      <alignment vertical="top"/>
    </xf>
    <xf numFmtId="164" fontId="9" fillId="5" borderId="2" xfId="0" applyNumberFormat="1" applyFont="1" applyFill="1" applyBorder="1" applyAlignment="1">
      <alignment vertical="top"/>
    </xf>
    <xf numFmtId="2" fontId="9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9" fillId="5" borderId="2" xfId="0" applyFont="1" applyFill="1" applyBorder="1" applyAlignment="1">
      <alignment vertical="top"/>
    </xf>
    <xf numFmtId="0" fontId="10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/>
    </xf>
    <xf numFmtId="166" fontId="9" fillId="0" borderId="2" xfId="0" applyNumberFormat="1" applyFont="1" applyBorder="1" applyAlignment="1">
      <alignment vertical="top"/>
    </xf>
    <xf numFmtId="166" fontId="9" fillId="5" borderId="2" xfId="0" applyNumberFormat="1" applyFont="1" applyFill="1" applyBorder="1" applyAlignment="1">
      <alignment vertical="top"/>
    </xf>
    <xf numFmtId="2" fontId="10" fillId="0" borderId="2" xfId="0" applyNumberFormat="1" applyFont="1" applyBorder="1" applyAlignment="1">
      <alignment vertical="top"/>
    </xf>
    <xf numFmtId="2" fontId="9" fillId="5" borderId="2" xfId="0" applyNumberFormat="1" applyFont="1" applyFill="1" applyBorder="1" applyAlignment="1">
      <alignment vertical="top"/>
    </xf>
    <xf numFmtId="0" fontId="10" fillId="0" borderId="2" xfId="0" applyFont="1" applyBorder="1" applyAlignment="1">
      <alignment vertical="top"/>
    </xf>
    <xf numFmtId="167" fontId="31" fillId="0" borderId="2" xfId="2" applyNumberFormat="1" applyFont="1" applyFill="1" applyBorder="1" applyAlignment="1">
      <alignment horizontal="right" vertical="top"/>
    </xf>
    <xf numFmtId="167" fontId="31" fillId="5" borderId="2" xfId="2" applyNumberFormat="1" applyFont="1" applyFill="1" applyBorder="1" applyAlignment="1">
      <alignment horizontal="right" vertical="top"/>
    </xf>
    <xf numFmtId="168" fontId="9" fillId="0" borderId="2" xfId="0" applyNumberFormat="1" applyFont="1" applyBorder="1" applyAlignment="1">
      <alignment vertical="top"/>
    </xf>
    <xf numFmtId="168" fontId="9" fillId="5" borderId="2" xfId="0" applyNumberFormat="1" applyFont="1" applyFill="1" applyBorder="1" applyAlignment="1">
      <alignment vertical="top"/>
    </xf>
    <xf numFmtId="0" fontId="10" fillId="0" borderId="0" xfId="0" applyFont="1" applyBorder="1" applyAlignment="1">
      <alignment vertical="top" wrapText="1"/>
    </xf>
    <xf numFmtId="3" fontId="9" fillId="0" borderId="0" xfId="1" applyNumberFormat="1" applyFont="1" applyFill="1" applyBorder="1" applyAlignment="1">
      <alignment horizontal="right" vertical="top" wrapText="1"/>
    </xf>
    <xf numFmtId="3" fontId="9" fillId="5" borderId="0" xfId="1" applyNumberFormat="1" applyFont="1" applyFill="1" applyBorder="1" applyAlignment="1">
      <alignment horizontal="right" vertical="top" wrapText="1"/>
    </xf>
    <xf numFmtId="0" fontId="9" fillId="0" borderId="0" xfId="0" applyFont="1" applyBorder="1" applyAlignment="1">
      <alignment vertical="top"/>
    </xf>
    <xf numFmtId="2" fontId="9" fillId="0" borderId="0" xfId="0" applyNumberFormat="1" applyFont="1" applyBorder="1" applyAlignment="1">
      <alignment vertical="top"/>
    </xf>
    <xf numFmtId="2" fontId="9" fillId="5" borderId="0" xfId="0" applyNumberFormat="1" applyFont="1" applyFill="1" applyBorder="1" applyAlignment="1">
      <alignment vertical="top"/>
    </xf>
    <xf numFmtId="2" fontId="10" fillId="0" borderId="0" xfId="0" applyNumberFormat="1" applyFont="1" applyBorder="1" applyAlignment="1">
      <alignment vertical="top"/>
    </xf>
    <xf numFmtId="0" fontId="10" fillId="5" borderId="2" xfId="0" applyFont="1" applyFill="1" applyBorder="1" applyAlignment="1">
      <alignment vertical="top" wrapText="1"/>
    </xf>
    <xf numFmtId="0" fontId="10" fillId="5" borderId="2" xfId="0" applyFont="1" applyFill="1" applyBorder="1" applyAlignment="1">
      <alignment horizontal="right" vertical="top" wrapText="1"/>
    </xf>
    <xf numFmtId="0" fontId="10" fillId="5" borderId="2" xfId="0" applyFont="1" applyFill="1" applyBorder="1" applyAlignment="1">
      <alignment vertical="top"/>
    </xf>
    <xf numFmtId="2" fontId="10" fillId="11" borderId="0" xfId="0" applyNumberFormat="1" applyFont="1" applyFill="1"/>
    <xf numFmtId="164" fontId="10" fillId="11" borderId="0" xfId="0" applyNumberFormat="1" applyFont="1" applyFill="1" applyBorder="1" applyAlignment="1">
      <alignment horizontal="center"/>
    </xf>
    <xf numFmtId="0" fontId="10" fillId="11" borderId="0" xfId="0" applyFont="1" applyFill="1" applyAlignment="1">
      <alignment horizontal="center"/>
    </xf>
    <xf numFmtId="164" fontId="10" fillId="11" borderId="0" xfId="0" applyNumberFormat="1" applyFont="1" applyFill="1"/>
    <xf numFmtId="164" fontId="15" fillId="3" borderId="2" xfId="0" applyNumberFormat="1" applyFont="1" applyFill="1" applyBorder="1" applyAlignment="1">
      <alignment horizontal="right" vertical="top"/>
    </xf>
    <xf numFmtId="0" fontId="11" fillId="7" borderId="0" xfId="0" applyFont="1" applyFill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9" fillId="5" borderId="2" xfId="0" applyFont="1" applyFill="1" applyBorder="1"/>
    <xf numFmtId="164" fontId="9" fillId="5" borderId="2" xfId="0" applyNumberFormat="1" applyFont="1" applyFill="1" applyBorder="1"/>
    <xf numFmtId="0" fontId="9" fillId="5" borderId="0" xfId="0" applyFont="1" applyFill="1"/>
    <xf numFmtId="0" fontId="12" fillId="5" borderId="2" xfId="0" applyFont="1" applyFill="1" applyBorder="1" applyAlignment="1">
      <alignment horizontal="left" vertical="top" wrapText="1"/>
    </xf>
    <xf numFmtId="164" fontId="12" fillId="5" borderId="2" xfId="0" applyNumberFormat="1" applyFont="1" applyFill="1" applyBorder="1" applyAlignment="1">
      <alignment horizontal="right" vertical="top"/>
    </xf>
    <xf numFmtId="165" fontId="12" fillId="5" borderId="2" xfId="0" applyNumberFormat="1" applyFont="1" applyFill="1" applyBorder="1" applyAlignment="1">
      <alignment horizontal="right" vertical="top"/>
    </xf>
    <xf numFmtId="166" fontId="12" fillId="5" borderId="2" xfId="0" applyNumberFormat="1" applyFont="1" applyFill="1" applyBorder="1" applyAlignment="1">
      <alignment horizontal="right" vertical="top"/>
    </xf>
    <xf numFmtId="165" fontId="12" fillId="5" borderId="6" xfId="0" applyNumberFormat="1" applyFont="1" applyFill="1" applyBorder="1" applyAlignment="1">
      <alignment horizontal="right" vertical="top"/>
    </xf>
    <xf numFmtId="165" fontId="12" fillId="5" borderId="0" xfId="0" applyNumberFormat="1" applyFont="1" applyFill="1" applyBorder="1" applyAlignment="1">
      <alignment horizontal="right" vertical="top"/>
    </xf>
    <xf numFmtId="165" fontId="9" fillId="5" borderId="3" xfId="0" applyNumberFormat="1" applyFont="1" applyFill="1" applyBorder="1"/>
    <xf numFmtId="165" fontId="9" fillId="5" borderId="0" xfId="0" applyNumberFormat="1" applyFont="1" applyFill="1" applyBorder="1"/>
    <xf numFmtId="0" fontId="9" fillId="20" borderId="2" xfId="0" applyFont="1" applyFill="1" applyBorder="1"/>
    <xf numFmtId="164" fontId="9" fillId="20" borderId="2" xfId="0" applyNumberFormat="1" applyFont="1" applyFill="1" applyBorder="1"/>
    <xf numFmtId="0" fontId="9" fillId="20" borderId="0" xfId="0" applyFont="1" applyFill="1"/>
    <xf numFmtId="164" fontId="9" fillId="20" borderId="0" xfId="0" applyNumberFormat="1" applyFont="1" applyFill="1"/>
    <xf numFmtId="0" fontId="9" fillId="20" borderId="0" xfId="0" applyFont="1" applyFill="1" applyBorder="1"/>
    <xf numFmtId="2" fontId="10" fillId="20" borderId="0" xfId="0" applyNumberFormat="1" applyFont="1" applyFill="1" applyBorder="1"/>
    <xf numFmtId="0" fontId="10" fillId="20" borderId="2" xfId="0" applyFont="1" applyFill="1" applyBorder="1"/>
    <xf numFmtId="2" fontId="10" fillId="20" borderId="0" xfId="0" applyNumberFormat="1" applyFont="1" applyFill="1"/>
    <xf numFmtId="2" fontId="9" fillId="0" borderId="0" xfId="0" applyNumberFormat="1" applyFont="1"/>
    <xf numFmtId="0" fontId="10" fillId="20" borderId="0" xfId="0" applyFont="1" applyFill="1" applyAlignment="1">
      <alignment horizontal="right"/>
    </xf>
    <xf numFmtId="164" fontId="9" fillId="20" borderId="0" xfId="0" applyNumberFormat="1" applyFont="1" applyFill="1" applyBorder="1"/>
    <xf numFmtId="49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/>
    <xf numFmtId="0" fontId="33" fillId="7" borderId="2" xfId="0" applyFont="1" applyFill="1" applyBorder="1" applyAlignment="1">
      <alignment horizontal="left" vertical="center"/>
    </xf>
    <xf numFmtId="0" fontId="33" fillId="7" borderId="2" xfId="0" applyFont="1" applyFill="1" applyBorder="1" applyAlignment="1">
      <alignment horizontal="right" vertical="center"/>
    </xf>
    <xf numFmtId="164" fontId="2" fillId="0" borderId="2" xfId="0" applyNumberFormat="1" applyFont="1" applyBorder="1"/>
    <xf numFmtId="1" fontId="10" fillId="0" borderId="0" xfId="0" applyNumberFormat="1" applyFont="1" applyFill="1" applyBorder="1"/>
    <xf numFmtId="164" fontId="10" fillId="14" borderId="2" xfId="0" applyNumberFormat="1" applyFont="1" applyFill="1" applyBorder="1" applyAlignment="1">
      <alignment horizontal="right"/>
    </xf>
    <xf numFmtId="0" fontId="28" fillId="7" borderId="2" xfId="0" applyFont="1" applyFill="1" applyBorder="1" applyAlignment="1">
      <alignment horizontal="center" vertical="center"/>
    </xf>
    <xf numFmtId="0" fontId="34" fillId="7" borderId="2" xfId="0" applyFont="1" applyFill="1" applyBorder="1"/>
    <xf numFmtId="2" fontId="10" fillId="14" borderId="0" xfId="0" applyNumberFormat="1" applyFont="1" applyFill="1" applyBorder="1" applyAlignment="1">
      <alignment horizontal="center"/>
    </xf>
    <xf numFmtId="49" fontId="10" fillId="14" borderId="0" xfId="0" applyNumberFormat="1" applyFont="1" applyFill="1" applyBorder="1" applyAlignment="1">
      <alignment horizontal="center"/>
    </xf>
    <xf numFmtId="1" fontId="9" fillId="0" borderId="2" xfId="0" applyNumberFormat="1" applyFont="1" applyBorder="1"/>
    <xf numFmtId="49" fontId="2" fillId="0" borderId="0" xfId="0" applyNumberFormat="1" applyFont="1"/>
    <xf numFmtId="2" fontId="2" fillId="0" borderId="0" xfId="0" applyNumberFormat="1" applyFont="1"/>
    <xf numFmtId="0" fontId="35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164" fontId="12" fillId="0" borderId="2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vertical="top"/>
    </xf>
    <xf numFmtId="164" fontId="8" fillId="5" borderId="0" xfId="0" applyNumberFormat="1" applyFont="1" applyFill="1" applyBorder="1" applyAlignment="1">
      <alignment vertical="top"/>
    </xf>
    <xf numFmtId="164" fontId="7" fillId="0" borderId="0" xfId="0" applyNumberFormat="1" applyFont="1" applyBorder="1" applyAlignment="1">
      <alignment vertical="top"/>
    </xf>
    <xf numFmtId="0" fontId="7" fillId="0" borderId="0" xfId="0" applyFont="1" applyFill="1" applyBorder="1" applyAlignment="1">
      <alignment horizontal="left" vertical="top" wrapText="1"/>
    </xf>
    <xf numFmtId="2" fontId="10" fillId="0" borderId="0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2" fillId="5" borderId="0" xfId="0" applyNumberFormat="1" applyFont="1" applyFill="1" applyBorder="1" applyAlignment="1">
      <alignment horizontal="right" vertical="top"/>
    </xf>
    <xf numFmtId="0" fontId="11" fillId="7" borderId="2" xfId="0" applyFont="1" applyFill="1" applyBorder="1"/>
    <xf numFmtId="0" fontId="34" fillId="7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2" fontId="9" fillId="0" borderId="2" xfId="0" applyNumberFormat="1" applyFont="1" applyFill="1" applyBorder="1"/>
    <xf numFmtId="165" fontId="9" fillId="5" borderId="2" xfId="0" applyNumberFormat="1" applyFont="1" applyFill="1" applyBorder="1"/>
    <xf numFmtId="2" fontId="10" fillId="5" borderId="0" xfId="0" applyNumberFormat="1" applyFont="1" applyFill="1"/>
    <xf numFmtId="0" fontId="9" fillId="5" borderId="0" xfId="0" applyFont="1" applyFill="1" applyBorder="1"/>
    <xf numFmtId="2" fontId="9" fillId="5" borderId="0" xfId="0" applyNumberFormat="1" applyFont="1" applyFill="1" applyAlignment="1">
      <alignment vertical="top"/>
    </xf>
    <xf numFmtId="0" fontId="11" fillId="7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2" fontId="10" fillId="14" borderId="0" xfId="0" applyNumberFormat="1" applyFont="1" applyFill="1" applyBorder="1" applyAlignment="1">
      <alignment vertical="top"/>
    </xf>
    <xf numFmtId="168" fontId="9" fillId="14" borderId="2" xfId="0" applyNumberFormat="1" applyFont="1" applyFill="1" applyBorder="1" applyAlignment="1">
      <alignment vertical="top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top" wrapText="1"/>
    </xf>
    <xf numFmtId="2" fontId="9" fillId="5" borderId="0" xfId="0" applyNumberFormat="1" applyFont="1" applyFill="1" applyAlignment="1">
      <alignment horizontal="left"/>
    </xf>
    <xf numFmtId="0" fontId="10" fillId="5" borderId="0" xfId="0" applyFont="1" applyFill="1"/>
    <xf numFmtId="164" fontId="10" fillId="21" borderId="0" xfId="0" applyNumberFormat="1" applyFont="1" applyFill="1" applyBorder="1"/>
    <xf numFmtId="0" fontId="10" fillId="21" borderId="0" xfId="0" applyFont="1" applyFill="1"/>
    <xf numFmtId="17" fontId="9" fillId="0" borderId="0" xfId="0" applyNumberFormat="1" applyFont="1"/>
    <xf numFmtId="0" fontId="9" fillId="0" borderId="5" xfId="0" applyFont="1" applyFill="1" applyBorder="1"/>
    <xf numFmtId="164" fontId="9" fillId="0" borderId="5" xfId="0" applyNumberFormat="1" applyFont="1" applyFill="1" applyBorder="1"/>
    <xf numFmtId="1" fontId="9" fillId="20" borderId="2" xfId="0" applyNumberFormat="1" applyFont="1" applyFill="1" applyBorder="1"/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5" fontId="9" fillId="0" borderId="2" xfId="0" applyNumberFormat="1" applyFont="1" applyFill="1" applyBorder="1"/>
    <xf numFmtId="164" fontId="5" fillId="0" borderId="0" xfId="0" applyNumberFormat="1" applyFont="1" applyFill="1" applyBorder="1" applyAlignment="1">
      <alignment horizontal="right" vertical="top"/>
    </xf>
    <xf numFmtId="166" fontId="9" fillId="0" borderId="0" xfId="0" applyNumberFormat="1" applyFont="1" applyAlignment="1">
      <alignment horizontal="center"/>
    </xf>
    <xf numFmtId="1" fontId="10" fillId="0" borderId="0" xfId="0" applyNumberFormat="1" applyFont="1"/>
    <xf numFmtId="168" fontId="9" fillId="0" borderId="0" xfId="0" applyNumberFormat="1" applyFont="1"/>
    <xf numFmtId="0" fontId="37" fillId="19" borderId="2" xfId="0" applyFont="1" applyFill="1" applyBorder="1" applyAlignment="1">
      <alignment vertical="center" wrapText="1"/>
    </xf>
    <xf numFmtId="0" fontId="35" fillId="22" borderId="2" xfId="0" applyFont="1" applyFill="1" applyBorder="1" applyAlignment="1">
      <alignment vertical="center" wrapText="1"/>
    </xf>
    <xf numFmtId="0" fontId="17" fillId="22" borderId="2" xfId="0" applyFont="1" applyFill="1" applyBorder="1" applyAlignment="1">
      <alignment vertical="center" wrapText="1"/>
    </xf>
    <xf numFmtId="167" fontId="10" fillId="0" borderId="0" xfId="0" applyNumberFormat="1" applyFont="1" applyFill="1" applyBorder="1" applyAlignment="1">
      <alignment horizontal="right"/>
    </xf>
    <xf numFmtId="167" fontId="10" fillId="0" borderId="0" xfId="0" applyNumberFormat="1" applyFont="1" applyFill="1" applyBorder="1"/>
    <xf numFmtId="3" fontId="38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0" fillId="5" borderId="0" xfId="0" applyFont="1" applyFill="1" applyAlignment="1">
      <alignment horizontal="center" vertical="top"/>
    </xf>
    <xf numFmtId="1" fontId="9" fillId="0" borderId="0" xfId="0" applyNumberFormat="1" applyFont="1" applyAlignment="1">
      <alignment vertical="top"/>
    </xf>
    <xf numFmtId="0" fontId="2" fillId="0" borderId="8" xfId="0" applyFont="1" applyBorder="1" applyAlignment="1">
      <alignment horizontal="right" vertical="center"/>
    </xf>
    <xf numFmtId="1" fontId="9" fillId="0" borderId="2" xfId="0" applyNumberFormat="1" applyFont="1" applyFill="1" applyBorder="1"/>
    <xf numFmtId="0" fontId="24" fillId="0" borderId="2" xfId="0" applyFont="1" applyFill="1" applyBorder="1" applyAlignment="1">
      <alignment horizontal="justify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3" fontId="38" fillId="0" borderId="2" xfId="1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vertical="top"/>
    </xf>
    <xf numFmtId="0" fontId="10" fillId="0" borderId="0" xfId="0" applyFont="1" applyAlignment="1">
      <alignment horizontal="right" vertical="top"/>
    </xf>
    <xf numFmtId="2" fontId="10" fillId="0" borderId="0" xfId="0" applyNumberFormat="1" applyFont="1" applyAlignment="1">
      <alignment vertical="top"/>
    </xf>
    <xf numFmtId="168" fontId="2" fillId="0" borderId="0" xfId="0" applyNumberFormat="1" applyFont="1" applyAlignment="1">
      <alignment vertical="top"/>
    </xf>
    <xf numFmtId="0" fontId="10" fillId="0" borderId="1" xfId="0" applyFont="1" applyBorder="1" applyAlignment="1">
      <alignment horizontal="center"/>
    </xf>
    <xf numFmtId="0" fontId="35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5010002" xfId="1"/>
    <cellStyle name="Обычный_Азиатский банк развития (ADO NSC)18.01.08г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5987D6"/>
      <rgbColor rgb="00FFFFFF"/>
      <rgbColor rgb="00D3D3D3"/>
      <rgbColor rgb="0090EE90"/>
      <rgbColor rgb="00000000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E266"/>
      <color rgb="FF00FF00"/>
      <color rgb="FF25FF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65.xml.rels><?xml version="1.0" encoding="UTF-8" standalone="yes"?>
<Relationships xmlns="http://schemas.openxmlformats.org/package/2006/relationships"><Relationship Id="rId2" Type="http://schemas.microsoft.com/office/2011/relationships/chartColorStyle" Target="colors165.xml"/><Relationship Id="rId1" Type="http://schemas.microsoft.com/office/2011/relationships/chartStyle" Target="style165.xml"/></Relationships>
</file>

<file path=xl/charts/_rels/chart166.xml.rels><?xml version="1.0" encoding="UTF-8" standalone="yes"?>
<Relationships xmlns="http://schemas.openxmlformats.org/package/2006/relationships"><Relationship Id="rId2" Type="http://schemas.microsoft.com/office/2011/relationships/chartColorStyle" Target="colors166.xml"/><Relationship Id="rId1" Type="http://schemas.microsoft.com/office/2011/relationships/chartStyle" Target="style166.xml"/></Relationships>
</file>

<file path=xl/charts/_rels/chart167.xml.rels><?xml version="1.0" encoding="UTF-8" standalone="yes"?>
<Relationships xmlns="http://schemas.openxmlformats.org/package/2006/relationships"><Relationship Id="rId2" Type="http://schemas.microsoft.com/office/2011/relationships/chartColorStyle" Target="colors167.xml"/><Relationship Id="rId1" Type="http://schemas.microsoft.com/office/2011/relationships/chartStyle" Target="style167.xml"/></Relationships>
</file>

<file path=xl/charts/_rels/chart168.xml.rels><?xml version="1.0" encoding="UTF-8" standalone="yes"?>
<Relationships xmlns="http://schemas.openxmlformats.org/package/2006/relationships"><Relationship Id="rId2" Type="http://schemas.microsoft.com/office/2011/relationships/chartColorStyle" Target="colors168.xml"/><Relationship Id="rId1" Type="http://schemas.microsoft.com/office/2011/relationships/chartStyle" Target="style168.xml"/></Relationships>
</file>

<file path=xl/charts/_rels/chart169.xml.rels><?xml version="1.0" encoding="UTF-8" standalone="yes"?>
<Relationships xmlns="http://schemas.openxmlformats.org/package/2006/relationships"><Relationship Id="rId2" Type="http://schemas.microsoft.com/office/2011/relationships/chartColorStyle" Target="colors169.xml"/><Relationship Id="rId1" Type="http://schemas.microsoft.com/office/2011/relationships/chartStyle" Target="style16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0.xml.rels><?xml version="1.0" encoding="UTF-8" standalone="yes"?>
<Relationships xmlns="http://schemas.openxmlformats.org/package/2006/relationships"><Relationship Id="rId2" Type="http://schemas.microsoft.com/office/2011/relationships/chartColorStyle" Target="colors170.xml"/><Relationship Id="rId1" Type="http://schemas.microsoft.com/office/2011/relationships/chartStyle" Target="style170.xml"/></Relationships>
</file>

<file path=xl/charts/_rels/chart171.xml.rels><?xml version="1.0" encoding="UTF-8" standalone="yes"?>
<Relationships xmlns="http://schemas.openxmlformats.org/package/2006/relationships"><Relationship Id="rId2" Type="http://schemas.microsoft.com/office/2011/relationships/chartColorStyle" Target="colors171.xml"/><Relationship Id="rId1" Type="http://schemas.microsoft.com/office/2011/relationships/chartStyle" Target="style171.xml"/></Relationships>
</file>

<file path=xl/charts/_rels/chart172.xml.rels><?xml version="1.0" encoding="UTF-8" standalone="yes"?>
<Relationships xmlns="http://schemas.openxmlformats.org/package/2006/relationships"><Relationship Id="rId2" Type="http://schemas.microsoft.com/office/2011/relationships/chartColorStyle" Target="colors172.xml"/><Relationship Id="rId1" Type="http://schemas.microsoft.com/office/2011/relationships/chartStyle" Target="style17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68559872638898E-2"/>
          <c:y val="5.0925925925925902E-2"/>
          <c:w val="0.88928772428036695"/>
          <c:h val="0.69871609798775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Свод!$AD$3</c:f>
              <c:strCache>
                <c:ptCount val="1"/>
                <c:pt idx="0">
                  <c:v>Общие выбросы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Свод!$A$42:$A$72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Свод!$AD$4:$AD$34</c:f>
              <c:numCache>
                <c:formatCode>0</c:formatCode>
                <c:ptCount val="31"/>
                <c:pt idx="0">
                  <c:v>28290.67575474687</c:v>
                </c:pt>
                <c:pt idx="1">
                  <c:v>25986.552769661645</c:v>
                </c:pt>
                <c:pt idx="2">
                  <c:v>21529.153606714946</c:v>
                </c:pt>
                <c:pt idx="3">
                  <c:v>15419.820899948614</c:v>
                </c:pt>
                <c:pt idx="4">
                  <c:v>11166.686238753982</c:v>
                </c:pt>
                <c:pt idx="5">
                  <c:v>8805.6693854968871</c:v>
                </c:pt>
                <c:pt idx="6">
                  <c:v>8515.6033038184214</c:v>
                </c:pt>
                <c:pt idx="7">
                  <c:v>9284.0893784194068</c:v>
                </c:pt>
                <c:pt idx="8">
                  <c:v>8690.902595306934</c:v>
                </c:pt>
                <c:pt idx="9">
                  <c:v>8570.9597948076516</c:v>
                </c:pt>
                <c:pt idx="10">
                  <c:v>8276.4966179803396</c:v>
                </c:pt>
                <c:pt idx="11">
                  <c:v>8717.616365332924</c:v>
                </c:pt>
                <c:pt idx="12">
                  <c:v>8440.6412599538489</c:v>
                </c:pt>
                <c:pt idx="13">
                  <c:v>8675.8907010697294</c:v>
                </c:pt>
                <c:pt idx="14">
                  <c:v>9035.0114802752178</c:v>
                </c:pt>
                <c:pt idx="15">
                  <c:v>9540.985107571656</c:v>
                </c:pt>
                <c:pt idx="16">
                  <c:v>9779.6242252601915</c:v>
                </c:pt>
                <c:pt idx="17">
                  <c:v>10831.178978044753</c:v>
                </c:pt>
                <c:pt idx="18">
                  <c:v>11910.379145953533</c:v>
                </c:pt>
                <c:pt idx="19">
                  <c:v>11670.734675630547</c:v>
                </c:pt>
                <c:pt idx="20">
                  <c:v>11267.546979830382</c:v>
                </c:pt>
                <c:pt idx="21">
                  <c:v>13013.456213749725</c:v>
                </c:pt>
                <c:pt idx="22">
                  <c:v>14804.992243952964</c:v>
                </c:pt>
                <c:pt idx="23">
                  <c:v>14886.186753548931</c:v>
                </c:pt>
                <c:pt idx="24">
                  <c:v>15554.849774148319</c:v>
                </c:pt>
                <c:pt idx="25">
                  <c:v>16203.404895123673</c:v>
                </c:pt>
                <c:pt idx="26">
                  <c:v>14949.94018498227</c:v>
                </c:pt>
                <c:pt idx="27">
                  <c:v>15844.781117005203</c:v>
                </c:pt>
                <c:pt idx="28">
                  <c:v>17858.410918438476</c:v>
                </c:pt>
                <c:pt idx="29">
                  <c:v>15172.399873940958</c:v>
                </c:pt>
                <c:pt idx="30">
                  <c:v>14711.290291340649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6-4888-92EF-70E43DEF3F51}"/>
            </c:ext>
          </c:extLst>
        </c:ser>
        <c:ser>
          <c:idx val="1"/>
          <c:order val="1"/>
          <c:tx>
            <c:strRef>
              <c:f>Свод!$AE$3</c:f>
              <c:strCache>
                <c:ptCount val="1"/>
                <c:pt idx="0">
                  <c:v>Поглощения</c:v>
                </c:pt>
              </c:strCache>
            </c:strRef>
          </c:tx>
          <c:spPr>
            <a:solidFill>
              <a:srgbClr val="00E266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00E26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Свод!$A$42:$A$72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Свод!$AE$4:$AE$34</c:f>
              <c:numCache>
                <c:formatCode>0</c:formatCode>
                <c:ptCount val="31"/>
                <c:pt idx="0">
                  <c:v>-10273.525171351601</c:v>
                </c:pt>
                <c:pt idx="1">
                  <c:v>-10294.4825360862</c:v>
                </c:pt>
                <c:pt idx="2">
                  <c:v>-10289.530417681401</c:v>
                </c:pt>
                <c:pt idx="3">
                  <c:v>-10293.5741052142</c:v>
                </c:pt>
                <c:pt idx="4">
                  <c:v>-10309.734291492099</c:v>
                </c:pt>
                <c:pt idx="5">
                  <c:v>-10323.6469528208</c:v>
                </c:pt>
                <c:pt idx="6">
                  <c:v>-10032.158757167101</c:v>
                </c:pt>
                <c:pt idx="7">
                  <c:v>-10303.285695286801</c:v>
                </c:pt>
                <c:pt idx="8">
                  <c:v>-10331.5113478896</c:v>
                </c:pt>
                <c:pt idx="9">
                  <c:v>-10339.0948362698</c:v>
                </c:pt>
                <c:pt idx="10">
                  <c:v>-10303.876819938399</c:v>
                </c:pt>
                <c:pt idx="11">
                  <c:v>-10221.397809956799</c:v>
                </c:pt>
                <c:pt idx="12">
                  <c:v>-10239.2599738393</c:v>
                </c:pt>
                <c:pt idx="13">
                  <c:v>-9914.3159746724905</c:v>
                </c:pt>
                <c:pt idx="14">
                  <c:v>-10302.8660812045</c:v>
                </c:pt>
                <c:pt idx="15">
                  <c:v>-10205.986026917901</c:v>
                </c:pt>
                <c:pt idx="16">
                  <c:v>-10208.9288337945</c:v>
                </c:pt>
                <c:pt idx="17">
                  <c:v>-10309.901801418</c:v>
                </c:pt>
                <c:pt idx="18">
                  <c:v>-10250.7049287102</c:v>
                </c:pt>
                <c:pt idx="19">
                  <c:v>-10303.4021626716</c:v>
                </c:pt>
                <c:pt idx="20">
                  <c:v>-10334.544220818099</c:v>
                </c:pt>
                <c:pt idx="21">
                  <c:v>-10295.773858763099</c:v>
                </c:pt>
                <c:pt idx="22">
                  <c:v>-10324.340000832601</c:v>
                </c:pt>
                <c:pt idx="23">
                  <c:v>-10216.191430852499</c:v>
                </c:pt>
                <c:pt idx="24">
                  <c:v>-10327.717642706501</c:v>
                </c:pt>
                <c:pt idx="25">
                  <c:v>-10336.5304369326</c:v>
                </c:pt>
                <c:pt idx="26">
                  <c:v>-10302.540278723</c:v>
                </c:pt>
                <c:pt idx="27">
                  <c:v>-10367.313944890488</c:v>
                </c:pt>
                <c:pt idx="28">
                  <c:v>-10941.370537922499</c:v>
                </c:pt>
                <c:pt idx="29">
                  <c:v>-10954.623783305</c:v>
                </c:pt>
                <c:pt idx="30">
                  <c:v>-10960.100073228899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6-4888-92EF-70E43DEF3F51}"/>
            </c:ext>
          </c:extLst>
        </c:ser>
        <c:ser>
          <c:idx val="2"/>
          <c:order val="2"/>
          <c:tx>
            <c:strRef>
              <c:f>Свод!$AF$3</c:f>
              <c:strCache>
                <c:ptCount val="1"/>
                <c:pt idx="0">
                  <c:v>Нетто выбросы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Свод!$A$42:$A$72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Свод!$AF$4:$AF$34</c:f>
              <c:numCache>
                <c:formatCode>0</c:formatCode>
                <c:ptCount val="31"/>
                <c:pt idx="0">
                  <c:v>18017.150583395269</c:v>
                </c:pt>
                <c:pt idx="1">
                  <c:v>15692.070233575445</c:v>
                </c:pt>
                <c:pt idx="2">
                  <c:v>11239.623189033546</c:v>
                </c:pt>
                <c:pt idx="3">
                  <c:v>5126.2467947344139</c:v>
                </c:pt>
                <c:pt idx="4">
                  <c:v>856.95194726188311</c:v>
                </c:pt>
                <c:pt idx="5">
                  <c:v>-1517.9775673239128</c:v>
                </c:pt>
                <c:pt idx="6">
                  <c:v>-1516.5554533486793</c:v>
                </c:pt>
                <c:pt idx="7">
                  <c:v>-1019.1963168673938</c:v>
                </c:pt>
                <c:pt idx="8">
                  <c:v>-1640.6087525826661</c:v>
                </c:pt>
                <c:pt idx="9">
                  <c:v>-1768.1350414621484</c:v>
                </c:pt>
                <c:pt idx="10">
                  <c:v>-2027.3802019580598</c:v>
                </c:pt>
                <c:pt idx="11">
                  <c:v>-1503.7814446238754</c:v>
                </c:pt>
                <c:pt idx="12">
                  <c:v>-1798.6187138854511</c:v>
                </c:pt>
                <c:pt idx="13">
                  <c:v>-1238.4252736027611</c:v>
                </c:pt>
                <c:pt idx="14">
                  <c:v>-1267.8546009292822</c:v>
                </c:pt>
                <c:pt idx="15">
                  <c:v>-665.0009193462447</c:v>
                </c:pt>
                <c:pt idx="16">
                  <c:v>-429.3046085343085</c:v>
                </c:pt>
                <c:pt idx="17">
                  <c:v>521.27717662675241</c:v>
                </c:pt>
                <c:pt idx="18">
                  <c:v>1659.6742172433333</c:v>
                </c:pt>
                <c:pt idx="19">
                  <c:v>1367.3325129589466</c:v>
                </c:pt>
                <c:pt idx="20">
                  <c:v>933.0027590122827</c:v>
                </c:pt>
                <c:pt idx="21">
                  <c:v>2717.6823549866258</c:v>
                </c:pt>
                <c:pt idx="22">
                  <c:v>4480.652243120363</c:v>
                </c:pt>
                <c:pt idx="23">
                  <c:v>4669.9953226964317</c:v>
                </c:pt>
                <c:pt idx="24">
                  <c:v>5227.1321314418183</c:v>
                </c:pt>
                <c:pt idx="25">
                  <c:v>5866.8744581910723</c:v>
                </c:pt>
                <c:pt idx="26">
                  <c:v>4647.3999062592702</c:v>
                </c:pt>
                <c:pt idx="27">
                  <c:v>5477.4671721147151</c:v>
                </c:pt>
                <c:pt idx="28">
                  <c:v>6917.0403805159767</c:v>
                </c:pt>
                <c:pt idx="29">
                  <c:v>4217.7760906359581</c:v>
                </c:pt>
                <c:pt idx="30">
                  <c:v>3751.1902181117493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86-4888-92EF-70E43DEF3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033279"/>
        <c:axId val="1551044511"/>
      </c:barChart>
      <c:catAx>
        <c:axId val="155103327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51044511"/>
        <c:crosses val="autoZero"/>
        <c:auto val="1"/>
        <c:lblAlgn val="ctr"/>
        <c:lblOffset val="100"/>
        <c:noMultiLvlLbl val="0"/>
      </c:catAx>
      <c:valAx>
        <c:axId val="155104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51033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803278688524603E-2"/>
          <c:y val="0.88782079323417895"/>
          <c:w val="0.91899453551912602"/>
          <c:h val="0.112179206765820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46691327045657754"/>
          <c:y val="0.50671788521170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08899867908701"/>
          <c:y val="0.15654977184996999"/>
          <c:w val="0.65796579349149997"/>
          <c:h val="0.7728889573128510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E-4E59-8045-3D5E9DB4D8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1E-4E59-8045-3D5E9DB4D8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1E-4E59-8045-3D5E9DB4D8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1E-4E59-8045-3D5E9DB4D881}"/>
              </c:ext>
            </c:extLst>
          </c:dPt>
          <c:dLbls>
            <c:dLbl>
              <c:idx val="2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1E-4E59-8045-3D5E9DB4D8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Свод!$F$41:$I$41</c:f>
              <c:strCache>
                <c:ptCount val="4"/>
                <c:pt idx="0">
                  <c:v>NOx</c:v>
                </c:pt>
                <c:pt idx="1">
                  <c:v>CO</c:v>
                </c:pt>
                <c:pt idx="2">
                  <c:v>НМЛОС</c:v>
                </c:pt>
                <c:pt idx="3">
                  <c:v>SO2</c:v>
                </c:pt>
              </c:strCache>
            </c:strRef>
          </c:cat>
          <c:val>
            <c:numRef>
              <c:f>Свод!$F$72:$I$72</c:f>
              <c:numCache>
                <c:formatCode>0.000</c:formatCode>
                <c:ptCount val="4"/>
                <c:pt idx="0">
                  <c:v>26.400835294</c:v>
                </c:pt>
                <c:pt idx="1">
                  <c:v>201.391055765</c:v>
                </c:pt>
                <c:pt idx="2">
                  <c:v>31.910716524000001</c:v>
                </c:pt>
                <c:pt idx="3">
                  <c:v>48.311790729000002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1E-4E59-8045-3D5E9DB4D88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1251206290499"/>
          <c:y val="4.4176706827309203E-2"/>
          <c:w val="0.86633157796434201"/>
          <c:h val="0.69045251873636304"/>
        </c:manualLayout>
      </c:layout>
      <c:lineChart>
        <c:grouping val="standard"/>
        <c:varyColors val="0"/>
        <c:ser>
          <c:idx val="0"/>
          <c:order val="0"/>
          <c:tx>
            <c:strRef>
              <c:f>Газы!$K$37</c:f>
              <c:strCache>
                <c:ptCount val="1"/>
                <c:pt idx="0">
                  <c:v>Total Emissions</c:v>
                </c:pt>
              </c:strCache>
            </c:strRef>
          </c:tx>
          <c:spPr>
            <a:ln w="19050" cap="flat">
              <a:solidFill>
                <a:schemeClr val="accent1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2258059053753403E-2"/>
                  <c:y val="-8.03212851405622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83-4FE8-8D36-77BD1B72C7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83-4FE8-8D36-77BD1B72C7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83-4FE8-8D36-77BD1B72C7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83-4FE8-8D36-77BD1B72C7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83-4FE8-8D36-77BD1B72C7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83-4FE8-8D36-77BD1B72C7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83-4FE8-8D36-77BD1B72C7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83-4FE8-8D36-77BD1B72C77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83-4FE8-8D36-77BD1B72C77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83-4FE8-8D36-77BD1B72C77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83-4FE8-8D36-77BD1B72C77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83-4FE8-8D36-77BD1B72C77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83-4FE8-8D36-77BD1B72C77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83-4FE8-8D36-77BD1B72C77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83-4FE8-8D36-77BD1B72C77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83-4FE8-8D36-77BD1B72C77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83-4FE8-8D36-77BD1B72C77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83-4FE8-8D36-77BD1B72C77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B83-4FE8-8D36-77BD1B72C77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B83-4FE8-8D36-77BD1B72C77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B83-4FE8-8D36-77BD1B72C77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B83-4FE8-8D36-77BD1B72C77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B83-4FE8-8D36-77BD1B72C77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B83-4FE8-8D36-77BD1B72C77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B83-4FE8-8D36-77BD1B72C77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B83-4FE8-8D36-77BD1B72C77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B83-4FE8-8D36-77BD1B72C77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B83-4FE8-8D36-77BD1B72C77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B83-4FE8-8D36-77BD1B72C77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B83-4FE8-8D36-77BD1B72C77E}"/>
                </c:ext>
              </c:extLst>
            </c:dLbl>
            <c:dLbl>
              <c:idx val="30"/>
              <c:layout>
                <c:manualLayout>
                  <c:x val="-8.6021490810010807E-3"/>
                  <c:y val="-0.1204819277108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B83-4FE8-8D36-77BD1B72C77E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Газы!$A$38:$A$68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Газы!$K$38:$K$68</c:f>
              <c:numCache>
                <c:formatCode>0.000</c:formatCode>
                <c:ptCount val="31"/>
                <c:pt idx="0">
                  <c:v>28290.675754746866</c:v>
                </c:pt>
                <c:pt idx="1">
                  <c:v>25996.726009661601</c:v>
                </c:pt>
                <c:pt idx="2">
                  <c:v>21539.437726715001</c:v>
                </c:pt>
                <c:pt idx="3">
                  <c:v>15430.0970999486</c:v>
                </c:pt>
                <c:pt idx="4">
                  <c:v>11177.029758754001</c:v>
                </c:pt>
                <c:pt idx="5">
                  <c:v>8816.3059454968898</c:v>
                </c:pt>
                <c:pt idx="6">
                  <c:v>8526.5883438184192</c:v>
                </c:pt>
                <c:pt idx="7">
                  <c:v>9295.1496584193992</c:v>
                </c:pt>
                <c:pt idx="8">
                  <c:v>8703.3031774374795</c:v>
                </c:pt>
                <c:pt idx="9">
                  <c:v>8582.2061948076498</c:v>
                </c:pt>
                <c:pt idx="10">
                  <c:v>8283.4083571603405</c:v>
                </c:pt>
                <c:pt idx="11">
                  <c:v>8726.2206991879193</c:v>
                </c:pt>
                <c:pt idx="12">
                  <c:v>8453.2512060630997</c:v>
                </c:pt>
                <c:pt idx="13">
                  <c:v>8688.9673978490991</c:v>
                </c:pt>
                <c:pt idx="14">
                  <c:v>9046.4960397991399</c:v>
                </c:pt>
                <c:pt idx="15">
                  <c:v>9553.9465432935704</c:v>
                </c:pt>
                <c:pt idx="16">
                  <c:v>9785.7558864320708</c:v>
                </c:pt>
                <c:pt idx="17">
                  <c:v>10846.7290885848</c:v>
                </c:pt>
                <c:pt idx="18">
                  <c:v>11925.5751406035</c:v>
                </c:pt>
                <c:pt idx="19">
                  <c:v>11687.084860835501</c:v>
                </c:pt>
                <c:pt idx="20">
                  <c:v>11282.2509990204</c:v>
                </c:pt>
                <c:pt idx="21">
                  <c:v>13031.3270508797</c:v>
                </c:pt>
                <c:pt idx="22">
                  <c:v>14821.597955753499</c:v>
                </c:pt>
                <c:pt idx="23">
                  <c:v>14900.008445903901</c:v>
                </c:pt>
                <c:pt idx="24">
                  <c:v>15572.3606031995</c:v>
                </c:pt>
                <c:pt idx="25">
                  <c:v>16218.535462293699</c:v>
                </c:pt>
                <c:pt idx="26">
                  <c:v>14962.2406616755</c:v>
                </c:pt>
                <c:pt idx="27">
                  <c:v>15868.040372154999</c:v>
                </c:pt>
                <c:pt idx="28">
                  <c:v>17858.410750919837</c:v>
                </c:pt>
                <c:pt idx="29">
                  <c:v>15172.399624769867</c:v>
                </c:pt>
                <c:pt idx="30">
                  <c:v>14711.2899814307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BB83-4FE8-8D36-77BD1B72C77E}"/>
            </c:ext>
          </c:extLst>
        </c:ser>
        <c:ser>
          <c:idx val="1"/>
          <c:order val="1"/>
          <c:tx>
            <c:strRef>
              <c:f>Газы!$L$37</c:f>
              <c:strCache>
                <c:ptCount val="1"/>
                <c:pt idx="0">
                  <c:v>Net Emissions</c:v>
                </c:pt>
              </c:strCache>
            </c:strRef>
          </c:tx>
          <c:spPr>
            <a:ln w="19050" cap="flat">
              <a:solidFill>
                <a:schemeClr val="accent2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4.08602081347543E-2"/>
                  <c:y val="-4.01606425702815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B83-4FE8-8D36-77BD1B72C7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B83-4FE8-8D36-77BD1B72C7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B83-4FE8-8D36-77BD1B72C7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B83-4FE8-8D36-77BD1B72C7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B83-4FE8-8D36-77BD1B72C7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B83-4FE8-8D36-77BD1B72C7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B83-4FE8-8D36-77BD1B72C7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B83-4FE8-8D36-77BD1B72C77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B83-4FE8-8D36-77BD1B72C77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B83-4FE8-8D36-77BD1B72C77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B83-4FE8-8D36-77BD1B72C77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B83-4FE8-8D36-77BD1B72C77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B83-4FE8-8D36-77BD1B72C77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B83-4FE8-8D36-77BD1B72C77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B83-4FE8-8D36-77BD1B72C77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B83-4FE8-8D36-77BD1B72C77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B83-4FE8-8D36-77BD1B72C77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B83-4FE8-8D36-77BD1B72C77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B83-4FE8-8D36-77BD1B72C77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B83-4FE8-8D36-77BD1B72C77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B83-4FE8-8D36-77BD1B72C77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B83-4FE8-8D36-77BD1B72C77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B83-4FE8-8D36-77BD1B72C77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B83-4FE8-8D36-77BD1B72C77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B83-4FE8-8D36-77BD1B72C77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B83-4FE8-8D36-77BD1B72C77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B83-4FE8-8D36-77BD1B72C77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B83-4FE8-8D36-77BD1B72C77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B83-4FE8-8D36-77BD1B72C77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B83-4FE8-8D36-77BD1B72C77E}"/>
                </c:ext>
              </c:extLst>
            </c:dLbl>
            <c:dLbl>
              <c:idx val="30"/>
              <c:layout>
                <c:manualLayout>
                  <c:x val="-1.5770424467212501E-16"/>
                  <c:y val="-7.63052208835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B83-4FE8-8D36-77BD1B72C77E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Газы!$A$38:$A$68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Газы!$L$38:$L$68</c:f>
              <c:numCache>
                <c:formatCode>0.000</c:formatCode>
                <c:ptCount val="31"/>
                <c:pt idx="0">
                  <c:v>18017.150583395265</c:v>
                </c:pt>
                <c:pt idx="1">
                  <c:v>15702.243473575401</c:v>
                </c:pt>
                <c:pt idx="2">
                  <c:v>11249.907309033601</c:v>
                </c:pt>
                <c:pt idx="3">
                  <c:v>5136.5229947343996</c:v>
                </c:pt>
                <c:pt idx="4">
                  <c:v>867.29546726190165</c:v>
                </c:pt>
                <c:pt idx="5">
                  <c:v>-1507.3410073239102</c:v>
                </c:pt>
                <c:pt idx="6">
                  <c:v>-1505.5704133486815</c:v>
                </c:pt>
                <c:pt idx="7">
                  <c:v>-1008.1360368674013</c:v>
                </c:pt>
                <c:pt idx="8">
                  <c:v>-1628.2081704521206</c:v>
                </c:pt>
                <c:pt idx="9">
                  <c:v>-1756.8886414621502</c:v>
                </c:pt>
                <c:pt idx="10">
                  <c:v>-2020.4684627780589</c:v>
                </c:pt>
                <c:pt idx="11">
                  <c:v>-1495.1771107688801</c:v>
                </c:pt>
                <c:pt idx="12">
                  <c:v>-1786.0087677762003</c:v>
                </c:pt>
                <c:pt idx="13">
                  <c:v>-1225.3485768233913</c:v>
                </c:pt>
                <c:pt idx="14">
                  <c:v>-1256.3700414053601</c:v>
                </c:pt>
                <c:pt idx="15">
                  <c:v>-652.03948362433039</c:v>
                </c:pt>
                <c:pt idx="16">
                  <c:v>-423.17294736242911</c:v>
                </c:pt>
                <c:pt idx="17">
                  <c:v>536.82728716679958</c:v>
                </c:pt>
                <c:pt idx="18">
                  <c:v>1674.8702118932997</c:v>
                </c:pt>
                <c:pt idx="19">
                  <c:v>1383.6826981639006</c:v>
                </c:pt>
                <c:pt idx="20">
                  <c:v>947.70677820230048</c:v>
                </c:pt>
                <c:pt idx="21">
                  <c:v>2735.5531921166003</c:v>
                </c:pt>
                <c:pt idx="22">
                  <c:v>4497.2579549208986</c:v>
                </c:pt>
                <c:pt idx="23">
                  <c:v>4683.8170150514015</c:v>
                </c:pt>
                <c:pt idx="24">
                  <c:v>5244.6429604929999</c:v>
                </c:pt>
                <c:pt idx="25">
                  <c:v>5882.0050253610989</c:v>
                </c:pt>
                <c:pt idx="26">
                  <c:v>4659.7003829525001</c:v>
                </c:pt>
                <c:pt idx="27">
                  <c:v>5500.7264272644989</c:v>
                </c:pt>
                <c:pt idx="28">
                  <c:v>6917.0402129973372</c:v>
                </c:pt>
                <c:pt idx="29">
                  <c:v>4217.775841464867</c:v>
                </c:pt>
                <c:pt idx="30">
                  <c:v>3751.1899082018008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BB83-4FE8-8D36-77BD1B72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524655"/>
        <c:axId val="1785529647"/>
      </c:lineChart>
      <c:catAx>
        <c:axId val="178552465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85529647"/>
        <c:crosses val="autoZero"/>
        <c:auto val="1"/>
        <c:lblAlgn val="ctr"/>
        <c:lblOffset val="100"/>
        <c:noMultiLvlLbl val="0"/>
      </c:catAx>
      <c:valAx>
        <c:axId val="1785529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</a:t>
                </a:r>
                <a:r>
                  <a:rPr lang="ru-RU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of CO2 equivalent</a:t>
                </a:r>
              </a:p>
            </c:rich>
          </c:tx>
          <c:layout>
            <c:manualLayout>
              <c:xMode val="edge"/>
              <c:yMode val="edge"/>
              <c:x val="6.45161181075069E-3"/>
              <c:y val="0.1683888309142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cross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85524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139753257175"/>
          <c:y val="0.866543338709168"/>
          <c:w val="0.62787086142225701"/>
          <c:h val="0.109360275748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64800632797599"/>
          <c:y val="9.1932453259051999E-2"/>
          <c:w val="0.85523783842088197"/>
          <c:h val="0.67730847147043305"/>
        </c:manualLayout>
      </c:layout>
      <c:lineChart>
        <c:grouping val="standard"/>
        <c:varyColors val="0"/>
        <c:ser>
          <c:idx val="0"/>
          <c:order val="0"/>
          <c:tx>
            <c:strRef>
              <c:f>Газы!$N$2</c:f>
              <c:strCache>
                <c:ptCount val="1"/>
                <c:pt idx="0">
                  <c:v>CO2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Газы!$A$3:$A$33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Газы!$N$3:$N$33</c:f>
              <c:numCache>
                <c:formatCode>0</c:formatCode>
                <c:ptCount val="31"/>
                <c:pt idx="0">
                  <c:v>20304.803480672002</c:v>
                </c:pt>
                <c:pt idx="1">
                  <c:v>17925.707688582712</c:v>
                </c:pt>
                <c:pt idx="2">
                  <c:v>14295.31386467218</c:v>
                </c:pt>
                <c:pt idx="3">
                  <c:v>10523.650323276115</c:v>
                </c:pt>
                <c:pt idx="4">
                  <c:v>7277.6138247624294</c:v>
                </c:pt>
                <c:pt idx="5">
                  <c:v>5332.9557904396797</c:v>
                </c:pt>
                <c:pt idx="6">
                  <c:v>5136.6104979906904</c:v>
                </c:pt>
                <c:pt idx="7">
                  <c:v>5506.4088785400509</c:v>
                </c:pt>
                <c:pt idx="8">
                  <c:v>4951.2751688165099</c:v>
                </c:pt>
                <c:pt idx="9">
                  <c:v>4771.1281483557796</c:v>
                </c:pt>
                <c:pt idx="10">
                  <c:v>4448.4029947656691</c:v>
                </c:pt>
                <c:pt idx="11">
                  <c:v>4840.4388920353294</c:v>
                </c:pt>
                <c:pt idx="12">
                  <c:v>4530.1006314645101</c:v>
                </c:pt>
                <c:pt idx="13">
                  <c:v>4795.2538950444505</c:v>
                </c:pt>
                <c:pt idx="14">
                  <c:v>5083.2019256743697</c:v>
                </c:pt>
                <c:pt idx="15">
                  <c:v>5486.4978935524505</c:v>
                </c:pt>
                <c:pt idx="16">
                  <c:v>5588.4004282011902</c:v>
                </c:pt>
                <c:pt idx="17">
                  <c:v>6502.9027736037606</c:v>
                </c:pt>
                <c:pt idx="18">
                  <c:v>7297.9163959227699</c:v>
                </c:pt>
                <c:pt idx="19">
                  <c:v>6875.946654935171</c:v>
                </c:pt>
                <c:pt idx="20">
                  <c:v>6367.8985554459996</c:v>
                </c:pt>
                <c:pt idx="21">
                  <c:v>7912.9501842322497</c:v>
                </c:pt>
                <c:pt idx="22">
                  <c:v>9474.134434805248</c:v>
                </c:pt>
                <c:pt idx="23">
                  <c:v>9422.4573582567391</c:v>
                </c:pt>
                <c:pt idx="24">
                  <c:v>9705.6977140961917</c:v>
                </c:pt>
                <c:pt idx="25">
                  <c:v>10275.014105098548</c:v>
                </c:pt>
                <c:pt idx="26">
                  <c:v>8840.4649582208494</c:v>
                </c:pt>
                <c:pt idx="27">
                  <c:v>9449.0676405170198</c:v>
                </c:pt>
                <c:pt idx="28">
                  <c:v>11415.854666362717</c:v>
                </c:pt>
                <c:pt idx="29">
                  <c:v>8671.7124709819</c:v>
                </c:pt>
                <c:pt idx="30">
                  <c:v>8064.0723853248401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C-41A8-8BCB-D519800EA2FA}"/>
            </c:ext>
          </c:extLst>
        </c:ser>
        <c:ser>
          <c:idx val="1"/>
          <c:order val="1"/>
          <c:tx>
            <c:strRef>
              <c:f>Газы!$O$2</c:f>
              <c:strCache>
                <c:ptCount val="1"/>
                <c:pt idx="0">
                  <c:v>CH4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cat>
            <c:numRef>
              <c:f>Газы!$A$3:$A$33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Газы!$O$3:$O$33</c:f>
              <c:numCache>
                <c:formatCode>0</c:formatCode>
                <c:ptCount val="31"/>
                <c:pt idx="0">
                  <c:v>3846.9409285965212</c:v>
                </c:pt>
                <c:pt idx="1">
                  <c:v>3704.4876152733746</c:v>
                </c:pt>
                <c:pt idx="2">
                  <c:v>3352.9594951021886</c:v>
                </c:pt>
                <c:pt idx="3">
                  <c:v>2971.1963364499711</c:v>
                </c:pt>
                <c:pt idx="4">
                  <c:v>2410.4720848582078</c:v>
                </c:pt>
                <c:pt idx="5">
                  <c:v>2176.5913098559349</c:v>
                </c:pt>
                <c:pt idx="6">
                  <c:v>2099.4915516437477</c:v>
                </c:pt>
                <c:pt idx="7">
                  <c:v>2155.285572372828</c:v>
                </c:pt>
                <c:pt idx="8">
                  <c:v>2185.710070885089</c:v>
                </c:pt>
                <c:pt idx="9">
                  <c:v>2209.2804611778179</c:v>
                </c:pt>
                <c:pt idx="10">
                  <c:v>2245.169148883479</c:v>
                </c:pt>
                <c:pt idx="11">
                  <c:v>2265.4263694766969</c:v>
                </c:pt>
                <c:pt idx="12">
                  <c:v>2306.8816978539571</c:v>
                </c:pt>
                <c:pt idx="13">
                  <c:v>2284.6696528780108</c:v>
                </c:pt>
                <c:pt idx="14">
                  <c:v>2329.8553265736632</c:v>
                </c:pt>
                <c:pt idx="15">
                  <c:v>2376.8234341290181</c:v>
                </c:pt>
                <c:pt idx="16">
                  <c:v>2447.2909110176938</c:v>
                </c:pt>
                <c:pt idx="17">
                  <c:v>2535.280724703447</c:v>
                </c:pt>
                <c:pt idx="18">
                  <c:v>2663.8590518567371</c:v>
                </c:pt>
                <c:pt idx="19">
                  <c:v>2769.4595794020329</c:v>
                </c:pt>
                <c:pt idx="20">
                  <c:v>2856.6928508552069</c:v>
                </c:pt>
                <c:pt idx="21">
                  <c:v>2945.484710561379</c:v>
                </c:pt>
                <c:pt idx="22">
                  <c:v>3038.0233525480021</c:v>
                </c:pt>
                <c:pt idx="23">
                  <c:v>3098.8995809976122</c:v>
                </c:pt>
                <c:pt idx="24">
                  <c:v>3252.0030290291038</c:v>
                </c:pt>
                <c:pt idx="25">
                  <c:v>3322.619575677129</c:v>
                </c:pt>
                <c:pt idx="26">
                  <c:v>3398.4427124355961</c:v>
                </c:pt>
                <c:pt idx="27">
                  <c:v>3525.3501037789438</c:v>
                </c:pt>
                <c:pt idx="28">
                  <c:v>3661.5734274389483</c:v>
                </c:pt>
                <c:pt idx="29">
                  <c:v>3758.6526220812384</c:v>
                </c:pt>
                <c:pt idx="30">
                  <c:v>3855.8197912681348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C-41A8-8BCB-D519800EA2FA}"/>
            </c:ext>
          </c:extLst>
        </c:ser>
        <c:ser>
          <c:idx val="2"/>
          <c:order val="2"/>
          <c:tx>
            <c:strRef>
              <c:f>Газы!$P$2</c:f>
              <c:strCache>
                <c:ptCount val="1"/>
                <c:pt idx="0">
                  <c:v>N2O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numRef>
              <c:f>Газы!$A$3:$A$33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Газы!$P$3:$P$33</c:f>
              <c:numCache>
                <c:formatCode>0</c:formatCode>
                <c:ptCount val="31"/>
                <c:pt idx="0">
                  <c:v>4138.9313454783387</c:v>
                </c:pt>
                <c:pt idx="1">
                  <c:v>4356.357465805494</c:v>
                </c:pt>
                <c:pt idx="2">
                  <c:v>3880.8802469406419</c:v>
                </c:pt>
                <c:pt idx="3">
                  <c:v>1924.9742402224915</c:v>
                </c:pt>
                <c:pt idx="4">
                  <c:v>1478.6003291333461</c:v>
                </c:pt>
                <c:pt idx="5">
                  <c:v>1292.4855352013155</c:v>
                </c:pt>
                <c:pt idx="6">
                  <c:v>1275.4077166839445</c:v>
                </c:pt>
                <c:pt idx="7">
                  <c:v>1617.6771706314844</c:v>
                </c:pt>
                <c:pt idx="8">
                  <c:v>1548.4077122615581</c:v>
                </c:pt>
                <c:pt idx="9">
                  <c:v>1584.081788431826</c:v>
                </c:pt>
                <c:pt idx="10">
                  <c:v>1575.3272870153662</c:v>
                </c:pt>
                <c:pt idx="11">
                  <c:v>1602.8579446024187</c:v>
                </c:pt>
                <c:pt idx="12">
                  <c:v>1593.3014952996448</c:v>
                </c:pt>
                <c:pt idx="13">
                  <c:v>1583.9770331119148</c:v>
                </c:pt>
                <c:pt idx="14">
                  <c:v>1608.2935759971551</c:v>
                </c:pt>
                <c:pt idx="15">
                  <c:v>1661.9045756646369</c:v>
                </c:pt>
                <c:pt idx="16">
                  <c:v>1726.0369624495634</c:v>
                </c:pt>
                <c:pt idx="17">
                  <c:v>1776.3350946846247</c:v>
                </c:pt>
                <c:pt idx="18">
                  <c:v>1926.4649208789908</c:v>
                </c:pt>
                <c:pt idx="19">
                  <c:v>2000.722880592584</c:v>
                </c:pt>
                <c:pt idx="20">
                  <c:v>1992.9729749335199</c:v>
                </c:pt>
                <c:pt idx="21">
                  <c:v>2090.9297839748174</c:v>
                </c:pt>
                <c:pt idx="22">
                  <c:v>2169.0131301656525</c:v>
                </c:pt>
                <c:pt idx="23">
                  <c:v>2199.6453601490675</c:v>
                </c:pt>
                <c:pt idx="24">
                  <c:v>2381.4064855277638</c:v>
                </c:pt>
                <c:pt idx="25">
                  <c:v>2385.8879174704498</c:v>
                </c:pt>
                <c:pt idx="26">
                  <c:v>2405.1328503990694</c:v>
                </c:pt>
                <c:pt idx="27">
                  <c:v>2528.8152667691784</c:v>
                </c:pt>
                <c:pt idx="28">
                  <c:v>2587.2946571181706</c:v>
                </c:pt>
                <c:pt idx="29">
                  <c:v>2533.8135317067286</c:v>
                </c:pt>
                <c:pt idx="30">
                  <c:v>2563.674804837724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BC-41A8-8BCB-D519800EA2FA}"/>
            </c:ext>
          </c:extLst>
        </c:ser>
        <c:ser>
          <c:idx val="3"/>
          <c:order val="3"/>
          <c:tx>
            <c:strRef>
              <c:f>Газы!$Q$2</c:f>
              <c:strCache>
                <c:ptCount val="1"/>
                <c:pt idx="0">
                  <c:v>HFC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numRef>
              <c:f>Газы!$A$3:$A$33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Газы!$Q$3:$Q$33</c:f>
              <c:numCache>
                <c:formatCode>0</c:formatCode>
                <c:ptCount val="31"/>
                <c:pt idx="5">
                  <c:v>3.6367500000000001</c:v>
                </c:pt>
                <c:pt idx="6">
                  <c:v>4.0935375000000001</c:v>
                </c:pt>
                <c:pt idx="7">
                  <c:v>4.7177568750000001</c:v>
                </c:pt>
                <c:pt idx="8">
                  <c:v>5.5096433437499996</c:v>
                </c:pt>
                <c:pt idx="9">
                  <c:v>6.4693968421874999</c:v>
                </c:pt>
                <c:pt idx="10">
                  <c:v>7.5971873158593697</c:v>
                </c:pt>
                <c:pt idx="11">
                  <c:v>8.89315921848047</c:v>
                </c:pt>
                <c:pt idx="12">
                  <c:v>10.3574353357084</c:v>
                </c:pt>
                <c:pt idx="13">
                  <c:v>11.990120035352099</c:v>
                </c:pt>
                <c:pt idx="14">
                  <c:v>13.660652030049301</c:v>
                </c:pt>
                <c:pt idx="15">
                  <c:v>15.7592042255419</c:v>
                </c:pt>
                <c:pt idx="16">
                  <c:v>17.895923591710599</c:v>
                </c:pt>
                <c:pt idx="17">
                  <c:v>16.660385052953998</c:v>
                </c:pt>
                <c:pt idx="18">
                  <c:v>22.1387772950109</c:v>
                </c:pt>
                <c:pt idx="19">
                  <c:v>24.605560700759298</c:v>
                </c:pt>
                <c:pt idx="20">
                  <c:v>49.982598595645399</c:v>
                </c:pt>
                <c:pt idx="21">
                  <c:v>64.091534981298594</c:v>
                </c:pt>
                <c:pt idx="22">
                  <c:v>123.82132643410399</c:v>
                </c:pt>
                <c:pt idx="23">
                  <c:v>165.184454145551</c:v>
                </c:pt>
                <c:pt idx="24">
                  <c:v>215.74254549528101</c:v>
                </c:pt>
                <c:pt idx="25">
                  <c:v>219.883296877551</c:v>
                </c:pt>
                <c:pt idx="26">
                  <c:v>305.89966392674</c:v>
                </c:pt>
                <c:pt idx="27">
                  <c:v>341.54810594006199</c:v>
                </c:pt>
                <c:pt idx="28">
                  <c:v>193.68816751862701</c:v>
                </c:pt>
                <c:pt idx="29">
                  <c:v>208.221249171083</c:v>
                </c:pt>
                <c:pt idx="30">
                  <c:v>227.72330990994999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BC-41A8-8BCB-D519800E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963535"/>
        <c:axId val="286949807"/>
      </c:lineChart>
      <c:catAx>
        <c:axId val="28696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6949807"/>
        <c:crosses val="autoZero"/>
        <c:auto val="1"/>
        <c:lblAlgn val="ctr"/>
        <c:lblOffset val="100"/>
        <c:noMultiLvlLbl val="0"/>
      </c:catAx>
      <c:valAx>
        <c:axId val="286949807"/>
        <c:scaling>
          <c:orientation val="minMax"/>
          <c:max val="2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Gg of CO2 eqvivalent</a:t>
                </a:r>
              </a:p>
            </c:rich>
          </c:tx>
          <c:layout>
            <c:manualLayout>
              <c:xMode val="edge"/>
              <c:yMode val="edge"/>
              <c:x val="1.0273972602739699E-2"/>
              <c:y val="0.2454082893635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6963535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0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Гг</a:t>
            </a:r>
            <a:endParaRPr lang="az-Cyrl-AZ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7.4554058268021098E-2"/>
          <c:y val="3.7037037037037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836979943970405E-2"/>
          <c:y val="6.9861111111111096E-2"/>
          <c:w val="0.91009791717427801"/>
          <c:h val="0.69373323126275899"/>
        </c:manualLayout>
      </c:layout>
      <c:lineChart>
        <c:grouping val="stacked"/>
        <c:varyColors val="0"/>
        <c:ser>
          <c:idx val="0"/>
          <c:order val="0"/>
          <c:tx>
            <c:strRef>
              <c:f>Газы!$F$2</c:f>
              <c:strCache>
                <c:ptCount val="1"/>
                <c:pt idx="0">
                  <c:v>NOx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Газы!$A$3:$A$33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Газы!$F$3:$F$33</c:f>
              <c:numCache>
                <c:formatCode>0.000</c:formatCode>
                <c:ptCount val="31"/>
                <c:pt idx="0">
                  <c:v>50.255068520000002</c:v>
                </c:pt>
                <c:pt idx="1">
                  <c:v>42.883585744000001</c:v>
                </c:pt>
                <c:pt idx="2">
                  <c:v>33.312491139000002</c:v>
                </c:pt>
                <c:pt idx="3">
                  <c:v>23.599484790000002</c:v>
                </c:pt>
                <c:pt idx="4">
                  <c:v>16.565212039999999</c:v>
                </c:pt>
                <c:pt idx="5">
                  <c:v>12.185091949</c:v>
                </c:pt>
                <c:pt idx="6">
                  <c:v>13.040485339</c:v>
                </c:pt>
                <c:pt idx="7">
                  <c:v>13.689064225999999</c:v>
                </c:pt>
                <c:pt idx="8">
                  <c:v>12.051910596000001</c:v>
                </c:pt>
                <c:pt idx="9">
                  <c:v>14.511695674</c:v>
                </c:pt>
                <c:pt idx="10">
                  <c:v>10.966194979999999</c:v>
                </c:pt>
                <c:pt idx="11">
                  <c:v>13.274603722</c:v>
                </c:pt>
                <c:pt idx="12">
                  <c:v>10.329345081</c:v>
                </c:pt>
                <c:pt idx="13">
                  <c:v>10.678716894000001</c:v>
                </c:pt>
                <c:pt idx="14">
                  <c:v>11.355993973</c:v>
                </c:pt>
                <c:pt idx="15">
                  <c:v>13.688097453999999</c:v>
                </c:pt>
                <c:pt idx="16">
                  <c:v>13.794848135000001</c:v>
                </c:pt>
                <c:pt idx="17">
                  <c:v>18.556619795</c:v>
                </c:pt>
                <c:pt idx="18">
                  <c:v>20.387947910000001</c:v>
                </c:pt>
                <c:pt idx="19">
                  <c:v>22.540028083999999</c:v>
                </c:pt>
                <c:pt idx="20">
                  <c:v>21.776305162</c:v>
                </c:pt>
                <c:pt idx="21">
                  <c:v>27.290652570999999</c:v>
                </c:pt>
                <c:pt idx="22">
                  <c:v>31.858878606000001</c:v>
                </c:pt>
                <c:pt idx="23">
                  <c:v>33.985928485000002</c:v>
                </c:pt>
                <c:pt idx="24">
                  <c:v>31.217746964</c:v>
                </c:pt>
                <c:pt idx="25">
                  <c:v>32.980068170000003</c:v>
                </c:pt>
                <c:pt idx="26">
                  <c:v>29.767833536000001</c:v>
                </c:pt>
                <c:pt idx="27">
                  <c:v>32.334072554000002</c:v>
                </c:pt>
                <c:pt idx="28">
                  <c:v>35.924332002</c:v>
                </c:pt>
                <c:pt idx="29">
                  <c:v>29.276499239</c:v>
                </c:pt>
                <c:pt idx="30">
                  <c:v>27.160108193999999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B-41FD-B458-0FE3D99E5466}"/>
            </c:ext>
          </c:extLst>
        </c:ser>
        <c:ser>
          <c:idx val="1"/>
          <c:order val="1"/>
          <c:tx>
            <c:strRef>
              <c:f>Газы!$G$2</c:f>
              <c:strCache>
                <c:ptCount val="1"/>
                <c:pt idx="0">
                  <c:v>CO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Газы!$A$3:$A$33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Газы!$G$3:$G$33</c:f>
              <c:numCache>
                <c:formatCode>0.000</c:formatCode>
                <c:ptCount val="31"/>
                <c:pt idx="0">
                  <c:v>371.46904623</c:v>
                </c:pt>
                <c:pt idx="1">
                  <c:v>310.61828203099998</c:v>
                </c:pt>
                <c:pt idx="2">
                  <c:v>261.84354620099998</c:v>
                </c:pt>
                <c:pt idx="3">
                  <c:v>183.28721225199999</c:v>
                </c:pt>
                <c:pt idx="4">
                  <c:v>120.212074741</c:v>
                </c:pt>
                <c:pt idx="5">
                  <c:v>64.104113319000007</c:v>
                </c:pt>
                <c:pt idx="6">
                  <c:v>71.148433100000005</c:v>
                </c:pt>
                <c:pt idx="7">
                  <c:v>84.282778700999998</c:v>
                </c:pt>
                <c:pt idx="8">
                  <c:v>91.966185482</c:v>
                </c:pt>
                <c:pt idx="9">
                  <c:v>91.999898346999998</c:v>
                </c:pt>
                <c:pt idx="10">
                  <c:v>87.200316963999995</c:v>
                </c:pt>
                <c:pt idx="11">
                  <c:v>97.746351509999997</c:v>
                </c:pt>
                <c:pt idx="12">
                  <c:v>90.985623802000006</c:v>
                </c:pt>
                <c:pt idx="13">
                  <c:v>92.059888043000001</c:v>
                </c:pt>
                <c:pt idx="14">
                  <c:v>100.40406218</c:v>
                </c:pt>
                <c:pt idx="15">
                  <c:v>124.867373974</c:v>
                </c:pt>
                <c:pt idx="16">
                  <c:v>127.92377618899999</c:v>
                </c:pt>
                <c:pt idx="17">
                  <c:v>145.702079148</c:v>
                </c:pt>
                <c:pt idx="18">
                  <c:v>183.194136945</c:v>
                </c:pt>
                <c:pt idx="19">
                  <c:v>191.786021801</c:v>
                </c:pt>
                <c:pt idx="20">
                  <c:v>198.81997597899999</c:v>
                </c:pt>
                <c:pt idx="21">
                  <c:v>216.12246360500001</c:v>
                </c:pt>
                <c:pt idx="22">
                  <c:v>251.80441056800001</c:v>
                </c:pt>
                <c:pt idx="23">
                  <c:v>271.920701743</c:v>
                </c:pt>
                <c:pt idx="24">
                  <c:v>229.55086191699999</c:v>
                </c:pt>
                <c:pt idx="25">
                  <c:v>237.88832641600001</c:v>
                </c:pt>
                <c:pt idx="26">
                  <c:v>234.53781211</c:v>
                </c:pt>
                <c:pt idx="27">
                  <c:v>237.12913453900001</c:v>
                </c:pt>
                <c:pt idx="28">
                  <c:v>266.697346864</c:v>
                </c:pt>
                <c:pt idx="29">
                  <c:v>224.10617069599999</c:v>
                </c:pt>
                <c:pt idx="30">
                  <c:v>223.275968245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B-41FD-B458-0FE3D99E5466}"/>
            </c:ext>
          </c:extLst>
        </c:ser>
        <c:ser>
          <c:idx val="2"/>
          <c:order val="2"/>
          <c:tx>
            <c:strRef>
              <c:f>Газы!$H$2</c:f>
              <c:strCache>
                <c:ptCount val="1"/>
                <c:pt idx="0">
                  <c:v>NMVOCs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Газы!$A$3:$A$33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Газы!$H$3:$H$33</c:f>
              <c:numCache>
                <c:formatCode>0.000</c:formatCode>
                <c:ptCount val="31"/>
                <c:pt idx="0">
                  <c:v>60.96639648</c:v>
                </c:pt>
                <c:pt idx="1">
                  <c:v>53.264969764</c:v>
                </c:pt>
                <c:pt idx="2">
                  <c:v>40.465283548999999</c:v>
                </c:pt>
                <c:pt idx="3">
                  <c:v>30.710691603000001</c:v>
                </c:pt>
                <c:pt idx="4">
                  <c:v>21.772398271</c:v>
                </c:pt>
                <c:pt idx="5">
                  <c:v>14.316735519</c:v>
                </c:pt>
                <c:pt idx="6">
                  <c:v>15.247460630000001</c:v>
                </c:pt>
                <c:pt idx="7">
                  <c:v>15.090872343999999</c:v>
                </c:pt>
                <c:pt idx="8">
                  <c:v>15.033195813000001</c:v>
                </c:pt>
                <c:pt idx="9">
                  <c:v>13.96152024</c:v>
                </c:pt>
                <c:pt idx="10">
                  <c:v>13.340988155</c:v>
                </c:pt>
                <c:pt idx="11">
                  <c:v>14.217216546</c:v>
                </c:pt>
                <c:pt idx="12">
                  <c:v>14.840725312</c:v>
                </c:pt>
                <c:pt idx="13">
                  <c:v>16.122319584</c:v>
                </c:pt>
                <c:pt idx="14">
                  <c:v>17.589222019000001</c:v>
                </c:pt>
                <c:pt idx="15">
                  <c:v>16.654543792999998</c:v>
                </c:pt>
                <c:pt idx="16">
                  <c:v>16.326259295</c:v>
                </c:pt>
                <c:pt idx="17">
                  <c:v>18.744412845999999</c:v>
                </c:pt>
                <c:pt idx="18">
                  <c:v>20.996597314999999</c:v>
                </c:pt>
                <c:pt idx="19">
                  <c:v>21.881669432999999</c:v>
                </c:pt>
                <c:pt idx="20">
                  <c:v>24.026720326</c:v>
                </c:pt>
                <c:pt idx="21">
                  <c:v>25.793510973</c:v>
                </c:pt>
                <c:pt idx="22">
                  <c:v>31.231436947999999</c:v>
                </c:pt>
                <c:pt idx="23">
                  <c:v>32.649132227999999</c:v>
                </c:pt>
                <c:pt idx="24">
                  <c:v>30.890262531000001</c:v>
                </c:pt>
                <c:pt idx="25">
                  <c:v>31.632391930000001</c:v>
                </c:pt>
                <c:pt idx="26">
                  <c:v>33.73529491</c:v>
                </c:pt>
                <c:pt idx="27">
                  <c:v>35.788007475999997</c:v>
                </c:pt>
                <c:pt idx="28">
                  <c:v>40.232453843000002</c:v>
                </c:pt>
                <c:pt idx="29">
                  <c:v>35.380148834000003</c:v>
                </c:pt>
                <c:pt idx="30">
                  <c:v>33.248227524000001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B-41FD-B458-0FE3D99E5466}"/>
            </c:ext>
          </c:extLst>
        </c:ser>
        <c:ser>
          <c:idx val="3"/>
          <c:order val="3"/>
          <c:tx>
            <c:strRef>
              <c:f>Газы!$I$2</c:f>
              <c:strCache>
                <c:ptCount val="1"/>
                <c:pt idx="0">
                  <c:v>SO2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Газы!$A$3:$A$33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Газы!$I$3:$I$33</c:f>
              <c:numCache>
                <c:formatCode>0.000</c:formatCode>
                <c:ptCount val="31"/>
                <c:pt idx="0">
                  <c:v>101.326068874</c:v>
                </c:pt>
                <c:pt idx="1">
                  <c:v>86.023620643000001</c:v>
                </c:pt>
                <c:pt idx="2">
                  <c:v>71.627659043999998</c:v>
                </c:pt>
                <c:pt idx="3">
                  <c:v>56.662107403999997</c:v>
                </c:pt>
                <c:pt idx="4">
                  <c:v>46.887830592999997</c:v>
                </c:pt>
                <c:pt idx="5">
                  <c:v>24.832731943999999</c:v>
                </c:pt>
                <c:pt idx="6">
                  <c:v>22.581911252000001</c:v>
                </c:pt>
                <c:pt idx="7">
                  <c:v>19.971658465000001</c:v>
                </c:pt>
                <c:pt idx="8">
                  <c:v>20.585079164</c:v>
                </c:pt>
                <c:pt idx="9">
                  <c:v>23.631157561999999</c:v>
                </c:pt>
                <c:pt idx="10">
                  <c:v>24.111254509999998</c:v>
                </c:pt>
                <c:pt idx="11">
                  <c:v>24.886918640000001</c:v>
                </c:pt>
                <c:pt idx="12">
                  <c:v>23.805340532999999</c:v>
                </c:pt>
                <c:pt idx="13">
                  <c:v>22.412654459999999</c:v>
                </c:pt>
                <c:pt idx="14">
                  <c:v>21.679340362000001</c:v>
                </c:pt>
                <c:pt idx="15">
                  <c:v>31.489634878</c:v>
                </c:pt>
                <c:pt idx="16">
                  <c:v>31.427237168049999</c:v>
                </c:pt>
                <c:pt idx="17">
                  <c:v>32.500395754000003</c:v>
                </c:pt>
                <c:pt idx="18">
                  <c:v>42.561415789999998</c:v>
                </c:pt>
                <c:pt idx="19">
                  <c:v>40.931318300999997</c:v>
                </c:pt>
                <c:pt idx="20">
                  <c:v>34.933336793000002</c:v>
                </c:pt>
                <c:pt idx="21">
                  <c:v>38.540232171</c:v>
                </c:pt>
                <c:pt idx="22">
                  <c:v>41.675591601999997</c:v>
                </c:pt>
                <c:pt idx="23">
                  <c:v>38.759420883899999</c:v>
                </c:pt>
                <c:pt idx="24">
                  <c:v>53.242973362999997</c:v>
                </c:pt>
                <c:pt idx="25">
                  <c:v>61.051838455000002</c:v>
                </c:pt>
                <c:pt idx="26">
                  <c:v>40.524611751999998</c:v>
                </c:pt>
                <c:pt idx="27">
                  <c:v>38.569501062999997</c:v>
                </c:pt>
                <c:pt idx="28">
                  <c:v>42.655907765000002</c:v>
                </c:pt>
                <c:pt idx="29">
                  <c:v>30.091913844</c:v>
                </c:pt>
                <c:pt idx="30">
                  <c:v>48.328730729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3B-41FD-B458-0FE3D99E5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826463"/>
        <c:axId val="289830207"/>
      </c:lineChart>
      <c:catAx>
        <c:axId val="28982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9830207"/>
        <c:crosses val="autoZero"/>
        <c:auto val="1"/>
        <c:lblAlgn val="ctr"/>
        <c:lblOffset val="100"/>
        <c:noMultiLvlLbl val="0"/>
      </c:catAx>
      <c:valAx>
        <c:axId val="28983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9826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1990</a:t>
            </a:r>
          </a:p>
        </c:rich>
      </c:tx>
      <c:layout>
        <c:manualLayout>
          <c:xMode val="edge"/>
          <c:yMode val="edge"/>
          <c:x val="0.45224999999999999"/>
          <c:y val="0.467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066854107720901"/>
          <c:y val="8.1895897136051901E-2"/>
          <c:w val="0.63500052747429903"/>
          <c:h val="0.8760620682777540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D2-4A3B-BDB3-B63580F194C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D2-4A3B-BDB3-B63580F194C6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D2-4A3B-BDB3-B63580F194C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D2-4A3B-BDB3-B63580F194C6}"/>
              </c:ext>
            </c:extLst>
          </c:dPt>
          <c:dLbls>
            <c:dLbl>
              <c:idx val="3"/>
              <c:layout>
                <c:manualLayout>
                  <c:x val="0.16559136980926767"/>
                  <c:y val="-9.4594577818937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D2-4A3B-BDB3-B63580F194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Газы!$N$2:$Q$2</c:f>
              <c:strCache>
                <c:ptCount val="4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HFC</c:v>
                </c:pt>
              </c:strCache>
            </c:strRef>
          </c:cat>
          <c:val>
            <c:numRef>
              <c:f>Газы!$N$3:$Q$3</c:f>
              <c:numCache>
                <c:formatCode>0</c:formatCode>
                <c:ptCount val="4"/>
                <c:pt idx="0">
                  <c:v>20304.803480672002</c:v>
                </c:pt>
                <c:pt idx="1">
                  <c:v>3846.9409285965212</c:v>
                </c:pt>
                <c:pt idx="2">
                  <c:v>4138.9313454783387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D2-4A3B-BDB3-B63580F194C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43420673353662997"/>
          <c:y val="0.493689853926726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510262361604801"/>
          <c:y val="0.121612608343747"/>
          <c:w val="0.60361924575933601"/>
          <c:h val="0.8388832011234770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77-490A-8452-08DFB90E09F3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77-490A-8452-08DFB90E09F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77-490A-8452-08DFB90E09F3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77-490A-8452-08DFB90E09F3}"/>
              </c:ext>
            </c:extLst>
          </c:dPt>
          <c:dLbls>
            <c:dLbl>
              <c:idx val="3"/>
              <c:layout>
                <c:manualLayout>
                  <c:x val="0.123397430707087"/>
                  <c:y val="-0.1507053238302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77-490A-8452-08DFB90E09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Газы!$N$2:$Q$2</c:f>
              <c:strCache>
                <c:ptCount val="4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HFC</c:v>
                </c:pt>
              </c:strCache>
            </c:strRef>
          </c:cat>
          <c:val>
            <c:numRef>
              <c:f>Газы!$N$33:$Q$33</c:f>
              <c:numCache>
                <c:formatCode>0</c:formatCode>
                <c:ptCount val="4"/>
                <c:pt idx="0">
                  <c:v>8064.0723853248401</c:v>
                </c:pt>
                <c:pt idx="1">
                  <c:v>3855.8197912681348</c:v>
                </c:pt>
                <c:pt idx="2">
                  <c:v>2563.674804837724</c:v>
                </c:pt>
                <c:pt idx="3">
                  <c:v>227.72330990994999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77-490A-8452-08DFB90E09F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1990</a:t>
            </a:r>
          </a:p>
        </c:rich>
      </c:tx>
      <c:layout>
        <c:manualLayout>
          <c:xMode val="edge"/>
          <c:yMode val="edge"/>
          <c:x val="0.44104302443184601"/>
          <c:y val="0.47333345309612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551513659069599"/>
          <c:y val="8.73695436139348E-2"/>
          <c:w val="0.62099537985717301"/>
          <c:h val="0.8555934260025169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C5-4D5E-9575-2281FFEF0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C5-4D5E-9575-2281FFEF0D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C5-4D5E-9575-2281FFEF0D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C5-4D5E-9575-2281FFEF0D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Газы!$F$2:$I$2</c:f>
              <c:strCache>
                <c:ptCount val="4"/>
                <c:pt idx="0">
                  <c:v>NOx</c:v>
                </c:pt>
                <c:pt idx="1">
                  <c:v>CO</c:v>
                </c:pt>
                <c:pt idx="2">
                  <c:v>NMVOCs</c:v>
                </c:pt>
                <c:pt idx="3">
                  <c:v>SO2</c:v>
                </c:pt>
              </c:strCache>
            </c:strRef>
          </c:cat>
          <c:val>
            <c:numRef>
              <c:f>Газы!$F$3:$I$3</c:f>
              <c:numCache>
                <c:formatCode>0.000</c:formatCode>
                <c:ptCount val="4"/>
                <c:pt idx="0">
                  <c:v>50.255068520000002</c:v>
                </c:pt>
                <c:pt idx="1">
                  <c:v>371.46904623</c:v>
                </c:pt>
                <c:pt idx="2">
                  <c:v>60.96639648</c:v>
                </c:pt>
                <c:pt idx="3">
                  <c:v>101.326068874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C5-4D5E-9575-2281FFEF0DD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44462025776435599"/>
          <c:y val="0.488017512911930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242450476556"/>
          <c:y val="0.115241300883691"/>
          <c:w val="0.59874745849135702"/>
          <c:h val="0.8244193684352100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50-4754-B7CD-0AFA894437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50-4754-B7CD-0AFA894437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50-4754-B7CD-0AFA894437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50-4754-B7CD-0AFA894437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Газы!$F$2:$I$2</c:f>
              <c:strCache>
                <c:ptCount val="4"/>
                <c:pt idx="0">
                  <c:v>NOx</c:v>
                </c:pt>
                <c:pt idx="1">
                  <c:v>CO</c:v>
                </c:pt>
                <c:pt idx="2">
                  <c:v>NMVOCs</c:v>
                </c:pt>
                <c:pt idx="3">
                  <c:v>SO2</c:v>
                </c:pt>
              </c:strCache>
            </c:strRef>
          </c:cat>
          <c:val>
            <c:numRef>
              <c:f>Газы!$F$31:$I$31</c:f>
              <c:numCache>
                <c:formatCode>0.000</c:formatCode>
                <c:ptCount val="4"/>
                <c:pt idx="0">
                  <c:v>35.924332002</c:v>
                </c:pt>
                <c:pt idx="1">
                  <c:v>266.697346864</c:v>
                </c:pt>
                <c:pt idx="2">
                  <c:v>40.232453843000002</c:v>
                </c:pt>
                <c:pt idx="3">
                  <c:v>42.655907765000002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50-4754-B7CD-0AFA894437E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45454545454545497"/>
          <c:y val="0.48884067103590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16076115485599"/>
          <c:y val="0.119825288764799"/>
          <c:w val="0.60482999284180405"/>
          <c:h val="0.8046978544819060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C8-452A-B23B-D73B8A59C8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C8-452A-B23B-D73B8A59C8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C8-452A-B23B-D73B8A59C8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C8-452A-B23B-D73B8A59C8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Газы!$F$2:$I$2</c:f>
              <c:strCache>
                <c:ptCount val="4"/>
                <c:pt idx="0">
                  <c:v>NOx</c:v>
                </c:pt>
                <c:pt idx="1">
                  <c:v>CO</c:v>
                </c:pt>
                <c:pt idx="2">
                  <c:v>NMVOCs</c:v>
                </c:pt>
                <c:pt idx="3">
                  <c:v>SO2</c:v>
                </c:pt>
              </c:strCache>
            </c:strRef>
          </c:cat>
          <c:val>
            <c:numRef>
              <c:f>Газы!$F$33:$I$33</c:f>
              <c:numCache>
                <c:formatCode>0.000</c:formatCode>
                <c:ptCount val="4"/>
                <c:pt idx="0">
                  <c:v>27.160108193999999</c:v>
                </c:pt>
                <c:pt idx="1">
                  <c:v>223.275968245</c:v>
                </c:pt>
                <c:pt idx="2">
                  <c:v>33.248227524000001</c:v>
                </c:pt>
                <c:pt idx="3">
                  <c:v>48.328730729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C8-452A-B23B-D73B8A59C88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 sz="9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Гг</a:t>
            </a:r>
          </a:p>
        </c:rich>
      </c:tx>
      <c:layout>
        <c:manualLayout>
          <c:xMode val="edge"/>
          <c:yMode val="edge"/>
          <c:x val="7.8731913467496362E-2"/>
          <c:y val="5.0632911392405063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765063297757718E-2"/>
          <c:y val="8.1624638692315357E-2"/>
          <c:w val="0.91087262509728728"/>
          <c:h val="0.700181401375461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Газы!$I$71</c:f>
              <c:strCache>
                <c:ptCount val="1"/>
                <c:pt idx="0">
                  <c:v>ГФУ-32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Газы!$H$73:$H$98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Газы!$I$73:$I$98</c:f>
              <c:numCache>
                <c:formatCode>0.000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0.45932250000000002</c:v>
                </c:pt>
                <c:pt idx="16">
                  <c:v>2.57596625</c:v>
                </c:pt>
                <c:pt idx="17">
                  <c:v>3.0996070625000001</c:v>
                </c:pt>
                <c:pt idx="18">
                  <c:v>3.262632628125</c:v>
                </c:pt>
                <c:pt idx="19">
                  <c:v>3.84512023390625</c:v>
                </c:pt>
                <c:pt idx="20">
                  <c:v>4.0260019488203103</c:v>
                </c:pt>
                <c:pt idx="21">
                  <c:v>4.2768467814972704</c:v>
                </c:pt>
                <c:pt idx="22">
                  <c:v>4.4847088892726799</c:v>
                </c:pt>
                <c:pt idx="23" formatCode="General">
                  <c:v>4.556</c:v>
                </c:pt>
                <c:pt idx="24">
                  <c:v>5.53</c:v>
                </c:pt>
                <c:pt idx="25" formatCode="General">
                  <c:v>6.9749999999999996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0-4FFA-B60E-D9CD356D5DC1}"/>
            </c:ext>
          </c:extLst>
        </c:ser>
        <c:ser>
          <c:idx val="1"/>
          <c:order val="1"/>
          <c:tx>
            <c:strRef>
              <c:f>Газы!$J$71</c:f>
              <c:strCache>
                <c:ptCount val="1"/>
                <c:pt idx="0">
                  <c:v>ГФУ-125</c:v>
                </c:pt>
              </c:strCache>
            </c:strRef>
          </c:tx>
          <c:spPr>
            <a:solidFill>
              <a:srgbClr val="25FF88"/>
            </a:solidFill>
            <a:ln>
              <a:noFill/>
            </a:ln>
            <a:effectLst/>
          </c:spPr>
          <c:invertIfNegative val="0"/>
          <c:cat>
            <c:numRef>
              <c:f>Газы!$H$73:$H$98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Газы!$J$73:$J$98</c:f>
              <c:numCache>
                <c:formatCode>0.000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3.8274599999999999</c:v>
                </c:pt>
                <c:pt idx="16">
                  <c:v>18.742010000000001</c:v>
                </c:pt>
                <c:pt idx="17">
                  <c:v>23.403985500000001</c:v>
                </c:pt>
                <c:pt idx="18">
                  <c:v>28.011826674999998</c:v>
                </c:pt>
                <c:pt idx="19">
                  <c:v>33.327938673749998</c:v>
                </c:pt>
                <c:pt idx="20">
                  <c:v>37.695104872687502</c:v>
                </c:pt>
                <c:pt idx="21">
                  <c:v>42.010932141784401</c:v>
                </c:pt>
                <c:pt idx="22">
                  <c:v>46.470574320516697</c:v>
                </c:pt>
                <c:pt idx="23" formatCode="General">
                  <c:v>49.281999999999996</c:v>
                </c:pt>
                <c:pt idx="24" formatCode="General">
                  <c:v>56.161999999999999</c:v>
                </c:pt>
                <c:pt idx="25" formatCode="General">
                  <c:v>64.448999999999998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80-4FFA-B60E-D9CD356D5DC1}"/>
            </c:ext>
          </c:extLst>
        </c:ser>
        <c:ser>
          <c:idx val="2"/>
          <c:order val="2"/>
          <c:tx>
            <c:strRef>
              <c:f>Газы!$K$71</c:f>
              <c:strCache>
                <c:ptCount val="1"/>
                <c:pt idx="0">
                  <c:v>ГФУ-134a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Газы!$H$73:$H$98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Газы!$K$73:$K$98</c:f>
              <c:numCache>
                <c:formatCode>0.000</c:formatCode>
                <c:ptCount val="26"/>
                <c:pt idx="0">
                  <c:v>3.6367500000000001</c:v>
                </c:pt>
                <c:pt idx="1">
                  <c:v>4.0935375000000001</c:v>
                </c:pt>
                <c:pt idx="2">
                  <c:v>4.7177568750000001</c:v>
                </c:pt>
                <c:pt idx="3">
                  <c:v>5.5096433437499996</c:v>
                </c:pt>
                <c:pt idx="4">
                  <c:v>6.4693968421874999</c:v>
                </c:pt>
                <c:pt idx="5">
                  <c:v>7.5971873158593697</c:v>
                </c:pt>
                <c:pt idx="6">
                  <c:v>8.89315921848047</c:v>
                </c:pt>
                <c:pt idx="7">
                  <c:v>10.3574353357084</c:v>
                </c:pt>
                <c:pt idx="8">
                  <c:v>11.990120035352099</c:v>
                </c:pt>
                <c:pt idx="9">
                  <c:v>13.660652030049301</c:v>
                </c:pt>
                <c:pt idx="10">
                  <c:v>15.7592042255419</c:v>
                </c:pt>
                <c:pt idx="11">
                  <c:v>17.895923591710599</c:v>
                </c:pt>
                <c:pt idx="12">
                  <c:v>16.660385052953998</c:v>
                </c:pt>
                <c:pt idx="13">
                  <c:v>22.1387772950109</c:v>
                </c:pt>
                <c:pt idx="14">
                  <c:v>24.605560700759298</c:v>
                </c:pt>
                <c:pt idx="15">
                  <c:v>43.156979095645397</c:v>
                </c:pt>
                <c:pt idx="16">
                  <c:v>32.928765731298597</c:v>
                </c:pt>
                <c:pt idx="17">
                  <c:v>36.4426943716038</c:v>
                </c:pt>
                <c:pt idx="18">
                  <c:v>34.526946517425699</c:v>
                </c:pt>
                <c:pt idx="19">
                  <c:v>42.285381011374398</c:v>
                </c:pt>
                <c:pt idx="20">
                  <c:v>45.922502816230697</c:v>
                </c:pt>
                <c:pt idx="21">
                  <c:v>53.504757599618202</c:v>
                </c:pt>
                <c:pt idx="22">
                  <c:v>56.919638562008103</c:v>
                </c:pt>
                <c:pt idx="23" formatCode="General">
                  <c:v>62.523000000000003</c:v>
                </c:pt>
                <c:pt idx="24" formatCode="General">
                  <c:v>72.042000000000002</c:v>
                </c:pt>
                <c:pt idx="25" formatCode="General">
                  <c:v>81.331999999999994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80-4FFA-B60E-D9CD356D5DC1}"/>
            </c:ext>
          </c:extLst>
        </c:ser>
        <c:ser>
          <c:idx val="3"/>
          <c:order val="3"/>
          <c:tx>
            <c:strRef>
              <c:f>Газы!$L$71</c:f>
              <c:strCache>
                <c:ptCount val="1"/>
                <c:pt idx="0">
                  <c:v>ГФУ-143a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Газы!$H$73:$H$98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Газы!$L$73:$L$98</c:f>
              <c:numCache>
                <c:formatCode>0.000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2.538837</c:v>
                </c:pt>
                <c:pt idx="16">
                  <c:v>9.8447929999999992</c:v>
                </c:pt>
                <c:pt idx="17">
                  <c:v>16.115714499999999</c:v>
                </c:pt>
                <c:pt idx="18">
                  <c:v>22.373548325000002</c:v>
                </c:pt>
                <c:pt idx="19">
                  <c:v>26.877255576250001</c:v>
                </c:pt>
                <c:pt idx="20">
                  <c:v>32.632662239812497</c:v>
                </c:pt>
                <c:pt idx="21">
                  <c:v>37.810194903840603</c:v>
                </c:pt>
                <c:pt idx="22">
                  <c:v>43.517936668264497</c:v>
                </c:pt>
                <c:pt idx="23" formatCode="General">
                  <c:v>47.433</c:v>
                </c:pt>
                <c:pt idx="24" formatCode="General">
                  <c:v>51.610999999999997</c:v>
                </c:pt>
                <c:pt idx="25" formatCode="General">
                  <c:v>54.773000000000003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80-4FFA-B60E-D9CD356D5DC1}"/>
            </c:ext>
          </c:extLst>
        </c:ser>
        <c:ser>
          <c:idx val="4"/>
          <c:order val="4"/>
          <c:tx>
            <c:strRef>
              <c:f>Газы!$M$71</c:f>
              <c:strCache>
                <c:ptCount val="1"/>
                <c:pt idx="0">
                  <c:v>ГФУ-227ea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Газы!$H$73:$H$98</c:f>
              <c:numCache>
                <c:formatCode>General</c:formatCod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</c:numCache>
            </c:numRef>
          </c:cat>
          <c:val>
            <c:numRef>
              <c:f>Газы!$M$73:$M$98</c:f>
              <c:numCache>
                <c:formatCode>0.000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44.759324999999997</c:v>
                </c:pt>
                <c:pt idx="18">
                  <c:v>77.009500000000003</c:v>
                </c:pt>
                <c:pt idx="19">
                  <c:v>109.40685000000001</c:v>
                </c:pt>
                <c:pt idx="20">
                  <c:v>99.607024999999993</c:v>
                </c:pt>
                <c:pt idx="21">
                  <c:v>168.2969325</c:v>
                </c:pt>
                <c:pt idx="22">
                  <c:v>190.1552475</c:v>
                </c:pt>
                <c:pt idx="23" formatCode="General">
                  <c:v>29.893999999999998</c:v>
                </c:pt>
                <c:pt idx="24" formatCode="General">
                  <c:v>22.876000000000001</c:v>
                </c:pt>
                <c:pt idx="25" formatCode="General">
                  <c:v>20.193999999999999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80-4FFA-B60E-D9CD356D5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163504"/>
        <c:axId val="1665166000"/>
      </c:barChart>
      <c:catAx>
        <c:axId val="166516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65166000"/>
        <c:crosses val="autoZero"/>
        <c:auto val="1"/>
        <c:lblAlgn val="ctr"/>
        <c:lblOffset val="100"/>
        <c:noMultiLvlLbl val="0"/>
      </c:catAx>
      <c:valAx>
        <c:axId val="166516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6516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2011</a:t>
            </a:r>
          </a:p>
        </c:rich>
      </c:tx>
      <c:layout>
        <c:manualLayout>
          <c:xMode val="edge"/>
          <c:yMode val="edge"/>
          <c:x val="0.43306805265209597"/>
          <c:y val="0.47387771407944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574797609521113"/>
          <c:y val="8.5034768201848215E-2"/>
          <c:w val="0.6247161701514643"/>
          <c:h val="0.8495036735256720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02-4734-BECA-7CDE31C2CA3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02-4734-BECA-7CDE31C2CA3D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02-4734-BECA-7CDE31C2CA3D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02-4734-BECA-7CDE31C2CA3D}"/>
              </c:ext>
            </c:extLst>
          </c:dPt>
          <c:dLbls>
            <c:dLbl>
              <c:idx val="3"/>
              <c:layout>
                <c:manualLayout>
                  <c:x val="0.22727265948679912"/>
                  <c:y val="-0.12877111795637194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02-4734-BECA-7CDE31C2CA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Газы!$N$2:$Q$2</c:f>
              <c:strCache>
                <c:ptCount val="4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HFC</c:v>
                </c:pt>
              </c:strCache>
            </c:strRef>
          </c:cat>
          <c:val>
            <c:numRef>
              <c:f>Газы!$N$24:$Q$24</c:f>
              <c:numCache>
                <c:formatCode>0</c:formatCode>
                <c:ptCount val="4"/>
                <c:pt idx="0">
                  <c:v>7912.9501842322497</c:v>
                </c:pt>
                <c:pt idx="1">
                  <c:v>2945.484710561379</c:v>
                </c:pt>
                <c:pt idx="2">
                  <c:v>2090.9297839748174</c:v>
                </c:pt>
                <c:pt idx="3">
                  <c:v>64.091534981298594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2-4734-BECA-7CDE31C2CA3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2323113866101"/>
          <c:y val="0.10689814814814801"/>
          <c:w val="0.87197204072895096"/>
          <c:h val="0.69536125692621698"/>
        </c:manualLayout>
      </c:layout>
      <c:lineChart>
        <c:grouping val="standard"/>
        <c:varyColors val="0"/>
        <c:ser>
          <c:idx val="0"/>
          <c:order val="0"/>
          <c:tx>
            <c:strRef>
              <c:f>Свод!$O$79</c:f>
              <c:strCache>
                <c:ptCount val="1"/>
                <c:pt idx="0">
                  <c:v>CO2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912529550827398E-2"/>
                  <c:y val="-6.4814814814814894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lang="en-US"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0-5D75-41E9-BCD4-02767D49868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75-41E9-BCD4-02767D49868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75-41E9-BCD4-02767D49868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75-41E9-BCD4-02767D49868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75-41E9-BCD4-02767D49868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75-41E9-BCD4-02767D49868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75-41E9-BCD4-02767D49868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75-41E9-BCD4-02767D49868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75-41E9-BCD4-02767D49868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75-41E9-BCD4-02767D49868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75-41E9-BCD4-02767D49868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75-41E9-BCD4-02767D49868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75-41E9-BCD4-02767D49868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75-41E9-BCD4-02767D49868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75-41E9-BCD4-02767D49868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75-41E9-BCD4-02767D49868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75-41E9-BCD4-02767D49868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75-41E9-BCD4-02767D49868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75-41E9-BCD4-02767D49868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75-41E9-BCD4-02767D49868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D75-41E9-BCD4-02767D49868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75-41E9-BCD4-02767D49868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75-41E9-BCD4-02767D49868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75-41E9-BCD4-02767D49868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D75-41E9-BCD4-02767D49868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D75-41E9-BCD4-02767D49868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D75-41E9-BCD4-02767D49868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D75-41E9-BCD4-02767D49868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D75-41E9-BCD4-02767D49868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D75-41E9-BCD4-02767D49868E}"/>
                </c:ext>
              </c:extLst>
            </c:dLbl>
            <c:dLbl>
              <c:idx val="30"/>
              <c:layout>
                <c:manualLayout>
                  <c:x val="-1.1820330969267099E-2"/>
                  <c:y val="-0.125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lang="en-US"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1E-5D75-41E9-BCD4-02767D4986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Свод!$A$80:$A$110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Свод!$O$80:$O$110</c:f>
              <c:numCache>
                <c:formatCode>0.000</c:formatCode>
                <c:ptCount val="31"/>
                <c:pt idx="0">
                  <c:v>871.63847402338502</c:v>
                </c:pt>
                <c:pt idx="1">
                  <c:v>829.76466551818498</c:v>
                </c:pt>
                <c:pt idx="2">
                  <c:v>636.14450782381903</c:v>
                </c:pt>
                <c:pt idx="3">
                  <c:v>393.42707414325599</c:v>
                </c:pt>
                <c:pt idx="4">
                  <c:v>210.270232123499</c:v>
                </c:pt>
                <c:pt idx="5">
                  <c:v>165.512193516753</c:v>
                </c:pt>
                <c:pt idx="6">
                  <c:v>267.11359574028899</c:v>
                </c:pt>
                <c:pt idx="7">
                  <c:v>327.25277347137802</c:v>
                </c:pt>
                <c:pt idx="8">
                  <c:v>341.06797532752699</c:v>
                </c:pt>
                <c:pt idx="9">
                  <c:v>195.62568770559599</c:v>
                </c:pt>
                <c:pt idx="10">
                  <c:v>220.332820087432</c:v>
                </c:pt>
                <c:pt idx="11">
                  <c:v>228.07914592837901</c:v>
                </c:pt>
                <c:pt idx="12">
                  <c:v>258.90388043487297</c:v>
                </c:pt>
                <c:pt idx="13">
                  <c:v>358.02194507453999</c:v>
                </c:pt>
                <c:pt idx="14">
                  <c:v>421.46963697915601</c:v>
                </c:pt>
                <c:pt idx="15">
                  <c:v>467.17105134250102</c:v>
                </c:pt>
                <c:pt idx="16">
                  <c:v>538.33061476961495</c:v>
                </c:pt>
                <c:pt idx="17">
                  <c:v>568.77505974417704</c:v>
                </c:pt>
                <c:pt idx="18">
                  <c:v>484.77902616687498</c:v>
                </c:pt>
                <c:pt idx="19">
                  <c:v>241.29558037574199</c:v>
                </c:pt>
                <c:pt idx="20">
                  <c:v>381.89399828009402</c:v>
                </c:pt>
                <c:pt idx="21">
                  <c:v>504.956888930905</c:v>
                </c:pt>
                <c:pt idx="22">
                  <c:v>611.16167446456302</c:v>
                </c:pt>
                <c:pt idx="23">
                  <c:v>785.07546438471297</c:v>
                </c:pt>
                <c:pt idx="24">
                  <c:v>857.76261544392503</c:v>
                </c:pt>
                <c:pt idx="25">
                  <c:v>724.01678683861201</c:v>
                </c:pt>
                <c:pt idx="26">
                  <c:v>647.35934523094602</c:v>
                </c:pt>
                <c:pt idx="27">
                  <c:v>736.54942229894402</c:v>
                </c:pt>
                <c:pt idx="28">
                  <c:v>968.86435522282704</c:v>
                </c:pt>
                <c:pt idx="29">
                  <c:v>949.19053320334604</c:v>
                </c:pt>
                <c:pt idx="30">
                  <c:v>904.45209659950206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5D75-41E9-BCD4-02767D49868E}"/>
            </c:ext>
          </c:extLst>
        </c:ser>
        <c:ser>
          <c:idx val="1"/>
          <c:order val="1"/>
          <c:tx>
            <c:strRef>
              <c:f>Свод!$P$79</c:f>
              <c:strCache>
                <c:ptCount val="1"/>
                <c:pt idx="0">
                  <c:v>N2O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D75-41E9-BCD4-02767D49868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D75-41E9-BCD4-02767D49868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D75-41E9-BCD4-02767D49868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D75-41E9-BCD4-02767D49868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D75-41E9-BCD4-02767D49868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D75-41E9-BCD4-02767D49868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D75-41E9-BCD4-02767D49868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D75-41E9-BCD4-02767D49868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D75-41E9-BCD4-02767D49868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D75-41E9-BCD4-02767D49868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D75-41E9-BCD4-02767D49868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D75-41E9-BCD4-02767D49868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D75-41E9-BCD4-02767D49868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D75-41E9-BCD4-02767D49868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D75-41E9-BCD4-02767D49868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D75-41E9-BCD4-02767D49868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D75-41E9-BCD4-02767D49868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D75-41E9-BCD4-02767D49868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D75-41E9-BCD4-02767D49868E}"/>
                </c:ext>
              </c:extLst>
            </c:dLbl>
            <c:dLbl>
              <c:idx val="19"/>
              <c:layout>
                <c:manualLayout>
                  <c:x val="-5.2009456264775301E-2"/>
                  <c:y val="-6.9444444444444406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lang="en-US"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33-5D75-41E9-BCD4-02767D49868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D75-41E9-BCD4-02767D49868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D75-41E9-BCD4-02767D49868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D75-41E9-BCD4-02767D49868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D75-41E9-BCD4-02767D49868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D75-41E9-BCD4-02767D49868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D75-41E9-BCD4-02767D49868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D75-41E9-BCD4-02767D49868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D75-41E9-BCD4-02767D49868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D75-41E9-BCD4-02767D49868E}"/>
                </c:ext>
              </c:extLst>
            </c:dLbl>
            <c:dLbl>
              <c:idx val="29"/>
              <c:layout>
                <c:manualLayout>
                  <c:x val="-2.1276595744680899E-2"/>
                  <c:y val="-7.4074074074074098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lang="en-US"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3D-5D75-41E9-BCD4-02767D49868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D75-41E9-BCD4-02767D4986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Свод!$A$80:$A$110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Свод!$P$80:$P$110</c:f>
              <c:numCache>
                <c:formatCode>0.0000</c:formatCode>
                <c:ptCount val="31"/>
                <c:pt idx="18">
                  <c:v>9.2999999999999985E-2</c:v>
                </c:pt>
                <c:pt idx="19">
                  <c:v>0.27899999999999997</c:v>
                </c:pt>
                <c:pt idx="20">
                  <c:v>0</c:v>
                </c:pt>
                <c:pt idx="21">
                  <c:v>3.1E-2</c:v>
                </c:pt>
                <c:pt idx="22">
                  <c:v>0.18599999999999997</c:v>
                </c:pt>
                <c:pt idx="23">
                  <c:v>0.29449999999999998</c:v>
                </c:pt>
                <c:pt idx="24">
                  <c:v>0</c:v>
                </c:pt>
                <c:pt idx="25">
                  <c:v>0.17050000000000001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3.0845000000000002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5D75-41E9-BCD4-02767D49868E}"/>
            </c:ext>
          </c:extLst>
        </c:ser>
        <c:ser>
          <c:idx val="2"/>
          <c:order val="2"/>
          <c:tx>
            <c:strRef>
              <c:f>Свод!$Q$79</c:f>
              <c:strCache>
                <c:ptCount val="1"/>
                <c:pt idx="0">
                  <c:v>HFC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D75-41E9-BCD4-02767D49868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D75-41E9-BCD4-02767D49868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D75-41E9-BCD4-02767D49868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5D75-41E9-BCD4-02767D49868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5D75-41E9-BCD4-02767D49868E}"/>
                </c:ext>
              </c:extLst>
            </c:dLbl>
            <c:dLbl>
              <c:idx val="5"/>
              <c:layout>
                <c:manualLayout>
                  <c:x val="-5.6737588652482303E-2"/>
                  <c:y val="-5.5555555555555601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lang="en-US"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45-5D75-41E9-BCD4-02767D49868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5D75-41E9-BCD4-02767D49868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5D75-41E9-BCD4-02767D49868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5D75-41E9-BCD4-02767D49868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5D75-41E9-BCD4-02767D49868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5D75-41E9-BCD4-02767D49868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5D75-41E9-BCD4-02767D49868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5D75-41E9-BCD4-02767D49868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5D75-41E9-BCD4-02767D49868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5D75-41E9-BCD4-02767D49868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5D75-41E9-BCD4-02767D49868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5D75-41E9-BCD4-02767D49868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5D75-41E9-BCD4-02767D49868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5D75-41E9-BCD4-02767D49868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5D75-41E9-BCD4-02767D49868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5D75-41E9-BCD4-02767D49868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5D75-41E9-BCD4-02767D49868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5D75-41E9-BCD4-02767D49868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5D75-41E9-BCD4-02767D49868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5D75-41E9-BCD4-02767D49868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5D75-41E9-BCD4-02767D49868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5D75-41E9-BCD4-02767D49868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5D75-41E9-BCD4-02767D49868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5D75-41E9-BCD4-02767D49868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5D75-41E9-BCD4-02767D49868E}"/>
                </c:ext>
              </c:extLst>
            </c:dLbl>
            <c:dLbl>
              <c:idx val="30"/>
              <c:layout>
                <c:manualLayout>
                  <c:x val="0"/>
                  <c:y val="-8.7962962962963007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lang="en-US"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5E-5D75-41E9-BCD4-02767D4986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Свод!$A$80:$A$110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Свод!$Q$80:$Q$110</c:f>
              <c:numCache>
                <c:formatCode>0.000</c:formatCode>
                <c:ptCount val="31"/>
                <c:pt idx="5">
                  <c:v>3.6367500000000001</c:v>
                </c:pt>
                <c:pt idx="6">
                  <c:v>4.0935375000000001</c:v>
                </c:pt>
                <c:pt idx="7">
                  <c:v>4.7177568750000001</c:v>
                </c:pt>
                <c:pt idx="8">
                  <c:v>5.5096433437499996</c:v>
                </c:pt>
                <c:pt idx="9">
                  <c:v>6.4693968421874999</c:v>
                </c:pt>
                <c:pt idx="10">
                  <c:v>7.5971873158593697</c:v>
                </c:pt>
                <c:pt idx="11">
                  <c:v>8.89315921848047</c:v>
                </c:pt>
                <c:pt idx="12">
                  <c:v>10.3574353357084</c:v>
                </c:pt>
                <c:pt idx="13">
                  <c:v>11.990120035352099</c:v>
                </c:pt>
                <c:pt idx="14">
                  <c:v>13.660652030049301</c:v>
                </c:pt>
                <c:pt idx="15">
                  <c:v>15.7592042255419</c:v>
                </c:pt>
                <c:pt idx="16">
                  <c:v>17.895923591710599</c:v>
                </c:pt>
                <c:pt idx="17">
                  <c:v>16.660385052953998</c:v>
                </c:pt>
                <c:pt idx="18">
                  <c:v>22.1387772950109</c:v>
                </c:pt>
                <c:pt idx="19">
                  <c:v>24.605560700759298</c:v>
                </c:pt>
                <c:pt idx="20">
                  <c:v>49.982598595645399</c:v>
                </c:pt>
                <c:pt idx="21">
                  <c:v>64.091534981298594</c:v>
                </c:pt>
                <c:pt idx="22">
                  <c:v>123.82132643410399</c:v>
                </c:pt>
                <c:pt idx="23">
                  <c:v>165.184454145551</c:v>
                </c:pt>
                <c:pt idx="24">
                  <c:v>215.74254549528101</c:v>
                </c:pt>
                <c:pt idx="25">
                  <c:v>219.883296877551</c:v>
                </c:pt>
                <c:pt idx="26">
                  <c:v>305.89966392674</c:v>
                </c:pt>
                <c:pt idx="27">
                  <c:v>341.54810594006199</c:v>
                </c:pt>
                <c:pt idx="28">
                  <c:v>193.68816751862701</c:v>
                </c:pt>
                <c:pt idx="29">
                  <c:v>208.221249171083</c:v>
                </c:pt>
                <c:pt idx="30">
                  <c:v>227.72330990994999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F-5D75-41E9-BCD4-02767D498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316271"/>
        <c:axId val="288334159"/>
      </c:lineChart>
      <c:catAx>
        <c:axId val="28831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8334159"/>
        <c:crosses val="autoZero"/>
        <c:auto val="1"/>
        <c:lblAlgn val="ctr"/>
        <c:lblOffset val="100"/>
        <c:noMultiLvlLbl val="0"/>
      </c:catAx>
      <c:valAx>
        <c:axId val="288334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CO2 equivalent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8316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090057891699703"/>
          <c:y val="0.92191965587634905"/>
          <c:w val="0.35869953459912601"/>
          <c:h val="7.4701845134462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44132958770903252"/>
          <c:y val="0.48284657200308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096873745116972"/>
          <c:y val="0.11661332742364938"/>
          <c:w val="0.58350194088574792"/>
          <c:h val="0.8293232488487524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4A-4BFB-920A-1D89365E290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14A-4BFB-920A-1D89365E290C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4A-4BFB-920A-1D89365E290C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14A-4BFB-920A-1D89365E290C}"/>
              </c:ext>
            </c:extLst>
          </c:dPt>
          <c:dLbls>
            <c:dLbl>
              <c:idx val="3"/>
              <c:layout>
                <c:manualLayout>
                  <c:x val="0.17472701054295214"/>
                  <c:y val="-0.155210679146528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4A-4BFB-920A-1D89365E29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Газы!$N$2:$Q$2</c:f>
              <c:strCache>
                <c:ptCount val="4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HFC</c:v>
                </c:pt>
              </c:strCache>
            </c:strRef>
          </c:cat>
          <c:val>
            <c:numRef>
              <c:f>Газы!$N$31:$Q$31</c:f>
              <c:numCache>
                <c:formatCode>0</c:formatCode>
                <c:ptCount val="4"/>
                <c:pt idx="0">
                  <c:v>11415.854666362717</c:v>
                </c:pt>
                <c:pt idx="1">
                  <c:v>3661.5734274389483</c:v>
                </c:pt>
                <c:pt idx="2">
                  <c:v>2587.2946571181706</c:v>
                </c:pt>
                <c:pt idx="3">
                  <c:v>193.68816751862701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A-4BFB-920A-1D89365E290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CO2</a:t>
            </a:r>
          </a:p>
        </c:rich>
      </c:tx>
      <c:layout>
        <c:manualLayout>
          <c:xMode val="edge"/>
          <c:yMode val="edge"/>
          <c:x val="0.44133964531099129"/>
          <c:y val="0.4932697460640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598153342026658"/>
          <c:y val="0.11012182710989228"/>
          <c:w val="0.59408046752523314"/>
          <c:h val="0.8396142345176229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1AC-4E50-AFF7-7492269C57C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AC-4E50-AFF7-7492269C57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1AC-4E50-AFF7-7492269C57CE}"/>
              </c:ext>
            </c:extLst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AC-4E50-AFF7-7492269C57C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1AC-4E50-AFF7-7492269C57CE}"/>
              </c:ext>
            </c:extLst>
          </c:dPt>
          <c:dLbls>
            <c:dLbl>
              <c:idx val="1"/>
              <c:layout>
                <c:manualLayout>
                  <c:x val="-0.21176477127212329"/>
                  <c:y val="0.193982484407212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AC-4E50-AFF7-7492269C57CE}"/>
                </c:ext>
              </c:extLst>
            </c:dLbl>
            <c:dLbl>
              <c:idx val="2"/>
              <c:layout>
                <c:manualLayout>
                  <c:x val="-0.1843137824035147"/>
                  <c:y val="-4.43388535787913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33341217644345"/>
                      <c:h val="0.207838376150584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1AC-4E50-AFF7-7492269C57CE}"/>
                </c:ext>
              </c:extLst>
            </c:dLbl>
            <c:dLbl>
              <c:idx val="4"/>
              <c:layout>
                <c:manualLayout>
                  <c:x val="0.20000006175700519"/>
                  <c:y val="-0.127474204039025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AC-4E50-AFF7-7492269C57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Газы!$B$102:$B$106</c:f>
              <c:strCache>
                <c:ptCount val="5"/>
                <c:pt idx="0">
                  <c:v>Energy</c:v>
                </c:pt>
                <c:pt idx="1">
                  <c:v>IPPU</c:v>
                </c:pt>
                <c:pt idx="2">
                  <c:v>Agriculture</c:v>
                </c:pt>
                <c:pt idx="3">
                  <c:v>FOLU</c:v>
                </c:pt>
                <c:pt idx="4">
                  <c:v>Waste</c:v>
                </c:pt>
              </c:strCache>
            </c:strRef>
          </c:cat>
          <c:val>
            <c:numRef>
              <c:f>Газы!$C$102:$C$106</c:f>
              <c:numCache>
                <c:formatCode>0.000</c:formatCode>
                <c:ptCount val="5"/>
                <c:pt idx="0">
                  <c:v>10442.5925271207</c:v>
                </c:pt>
                <c:pt idx="1">
                  <c:v>968.86435522282704</c:v>
                </c:pt>
                <c:pt idx="2">
                  <c:v>0</c:v>
                </c:pt>
                <c:pt idx="3">
                  <c:v>-10941.370537922499</c:v>
                </c:pt>
                <c:pt idx="4">
                  <c:v>4.3977840192000004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C-4E50-AFF7-7492269C57C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CH4</a:t>
            </a:r>
            <a:endParaRPr lang="az-Cyrl-AZ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41680799714770805"/>
          <c:y val="0.4721567169502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629434753978906"/>
          <c:y val="0.11946057759438704"/>
          <c:w val="0.58402704062550781"/>
          <c:h val="0.8093925553828762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100-4808-BCE8-9D191AC724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AD-4DA2-931B-499E113DA4B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00-4808-BCE8-9D191AC7247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9AD-4DA2-931B-499E113DA4B7}"/>
              </c:ext>
            </c:extLst>
          </c:dPt>
          <c:dPt>
            <c:idx val="4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00-4808-BCE8-9D191AC72471}"/>
              </c:ext>
            </c:extLst>
          </c:dPt>
          <c:dLbls>
            <c:dLbl>
              <c:idx val="0"/>
              <c:layout>
                <c:manualLayout>
                  <c:x val="0.20996037547690263"/>
                  <c:y val="-0.17019602587740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00-4808-BCE8-9D191AC72471}"/>
                </c:ext>
              </c:extLst>
            </c:dLbl>
            <c:dLbl>
              <c:idx val="4"/>
              <c:layout>
                <c:manualLayout>
                  <c:x val="-0.2020373424400384"/>
                  <c:y val="-0.197646997793114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00-4808-BCE8-9D191AC72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Газы!$E$102:$E$106</c:f>
              <c:strCache>
                <c:ptCount val="5"/>
                <c:pt idx="0">
                  <c:v>Energy</c:v>
                </c:pt>
                <c:pt idx="1">
                  <c:v>IPPU</c:v>
                </c:pt>
                <c:pt idx="2">
                  <c:v>Agriculture</c:v>
                </c:pt>
                <c:pt idx="3">
                  <c:v>FOLU</c:v>
                </c:pt>
                <c:pt idx="4">
                  <c:v>Waste</c:v>
                </c:pt>
              </c:strCache>
            </c:strRef>
          </c:cat>
          <c:val>
            <c:numRef>
              <c:f>Газы!$F$102:$F$106</c:f>
              <c:numCache>
                <c:formatCode>0.000</c:formatCode>
                <c:ptCount val="5"/>
                <c:pt idx="0">
                  <c:v>343.90733003634</c:v>
                </c:pt>
                <c:pt idx="2">
                  <c:v>2824.0342436395672</c:v>
                </c:pt>
                <c:pt idx="4">
                  <c:v>493.6318537630404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0-4808-BCE8-9D191AC7247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N2O</a:t>
            </a:r>
          </a:p>
        </c:rich>
      </c:tx>
      <c:layout>
        <c:manualLayout>
          <c:xMode val="edge"/>
          <c:yMode val="edge"/>
          <c:x val="0.4298829759857386"/>
          <c:y val="0.4995945488047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50514297737827"/>
          <c:y val="0.13843230306113416"/>
          <c:w val="0.56940788051054647"/>
          <c:h val="0.8298669565769369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22-4F1A-B670-9B2B037CFE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22-4F1A-B670-9B2B037CFE8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22-4F1A-B670-9B2B037CFE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122-4F1A-B670-9B2B037CFE84}"/>
              </c:ext>
            </c:extLst>
          </c:dPt>
          <c:dPt>
            <c:idx val="4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122-4F1A-B670-9B2B037CFE84}"/>
              </c:ext>
            </c:extLst>
          </c:dPt>
          <c:dLbls>
            <c:dLbl>
              <c:idx val="0"/>
              <c:layout>
                <c:manualLayout>
                  <c:x val="0.19282154765662121"/>
                  <c:y val="-2.838605390936310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98317777877974"/>
                      <c:h val="0.238272536515193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122-4F1A-B670-9B2B037CFE84}"/>
                </c:ext>
              </c:extLst>
            </c:dLbl>
            <c:dLbl>
              <c:idx val="1"/>
              <c:layout>
                <c:manualLayout>
                  <c:x val="0.18697816837925435"/>
                  <c:y val="0.21573400971115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2515453469972"/>
                      <c:h val="0.147607480328688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122-4F1A-B670-9B2B037CFE84}"/>
                </c:ext>
              </c:extLst>
            </c:dLbl>
            <c:dLbl>
              <c:idx val="2"/>
              <c:layout>
                <c:manualLayout>
                  <c:x val="-0.11686145108796171"/>
                  <c:y val="-8.51581617280894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46524905444978"/>
                      <c:h val="0.21289540432022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122-4F1A-B670-9B2B037CFE84}"/>
                </c:ext>
              </c:extLst>
            </c:dLbl>
            <c:dLbl>
              <c:idx val="3"/>
              <c:layout>
                <c:manualLayout>
                  <c:x val="4.2849198732252555E-2"/>
                  <c:y val="-0.312246593002994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22-4F1A-B670-9B2B037CFE84}"/>
                </c:ext>
              </c:extLst>
            </c:dLbl>
            <c:dLbl>
              <c:idx val="4"/>
              <c:layout>
                <c:manualLayout>
                  <c:x val="0.21814152872567943"/>
                  <c:y val="-0.187347955801796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11299643495894"/>
                      <c:h val="0.204209271823958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122-4F1A-B670-9B2B037CFE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Газы!$H$102:$H$106</c:f>
              <c:strCache>
                <c:ptCount val="5"/>
                <c:pt idx="0">
                  <c:v>Energy</c:v>
                </c:pt>
                <c:pt idx="1">
                  <c:v>IPPU</c:v>
                </c:pt>
                <c:pt idx="2">
                  <c:v>Agriculture</c:v>
                </c:pt>
                <c:pt idx="3">
                  <c:v>FOLU</c:v>
                </c:pt>
                <c:pt idx="4">
                  <c:v>Waste</c:v>
                </c:pt>
              </c:strCache>
            </c:strRef>
          </c:cat>
          <c:val>
            <c:numRef>
              <c:f>Газы!$I$102:$I$106</c:f>
              <c:numCache>
                <c:formatCode>0.000</c:formatCode>
                <c:ptCount val="5"/>
                <c:pt idx="0">
                  <c:v>136.97972593125201</c:v>
                </c:pt>
                <c:pt idx="1">
                  <c:v>0</c:v>
                </c:pt>
                <c:pt idx="2">
                  <c:v>2372.3073800953489</c:v>
                </c:pt>
                <c:pt idx="3">
                  <c:v>0</c:v>
                </c:pt>
                <c:pt idx="4">
                  <c:v>78.007551091571329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2-4F1A-B670-9B2B037CFE8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ГФУ</a:t>
            </a:r>
          </a:p>
        </c:rich>
      </c:tx>
      <c:layout>
        <c:manualLayout>
          <c:xMode val="edge"/>
          <c:yMode val="edge"/>
          <c:x val="0.45530636256674806"/>
          <c:y val="0.49562453383098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721271909976771"/>
          <c:y val="0.12584513344766216"/>
          <c:w val="0.55622620448306026"/>
          <c:h val="0.808452934962818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F6-40AF-8E76-3DAEFF4C7D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20-49F4-BFB3-CCE7196AC9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620-49F4-BFB3-CCE7196AC9C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620-49F4-BFB3-CCE7196AC9C9}"/>
              </c:ext>
            </c:extLst>
          </c:dPt>
          <c:dPt>
            <c:idx val="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FF6-40AF-8E76-3DAEFF4C7D6C}"/>
              </c:ext>
            </c:extLst>
          </c:dPt>
          <c:dLbls>
            <c:dLbl>
              <c:idx val="0"/>
              <c:layout>
                <c:manualLayout>
                  <c:x val="0.20689655172413793"/>
                  <c:y val="-9.46698547767058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F6-40AF-8E76-3DAEFF4C7D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Газы!$I$71:$M$71</c:f>
              <c:strCache>
                <c:ptCount val="5"/>
                <c:pt idx="0">
                  <c:v>ГФУ-32</c:v>
                </c:pt>
                <c:pt idx="1">
                  <c:v>ГФУ-125</c:v>
                </c:pt>
                <c:pt idx="2">
                  <c:v>ГФУ-134a</c:v>
                </c:pt>
                <c:pt idx="3">
                  <c:v>ГФУ-143a</c:v>
                </c:pt>
                <c:pt idx="4">
                  <c:v>ГФУ-227ea</c:v>
                </c:pt>
              </c:strCache>
            </c:strRef>
          </c:cat>
          <c:val>
            <c:numRef>
              <c:f>Газы!$I$96:$M$96</c:f>
              <c:numCache>
                <c:formatCode>General</c:formatCode>
                <c:ptCount val="5"/>
                <c:pt idx="0">
                  <c:v>4.556</c:v>
                </c:pt>
                <c:pt idx="1">
                  <c:v>49.281999999999996</c:v>
                </c:pt>
                <c:pt idx="2">
                  <c:v>62.523000000000003</c:v>
                </c:pt>
                <c:pt idx="3">
                  <c:v>47.433</c:v>
                </c:pt>
                <c:pt idx="4">
                  <c:v>29.893999999999998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6-40AF-8E76-3DAEFF4C7D6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2010</a:t>
            </a:r>
          </a:p>
        </c:rich>
      </c:tx>
      <c:layout>
        <c:manualLayout>
          <c:xMode val="edge"/>
          <c:yMode val="edge"/>
          <c:x val="0.45469258742190122"/>
          <c:y val="0.47387771407944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975098760646048"/>
          <c:y val="8.5469548165467854E-2"/>
          <c:w val="0.62315173107612831"/>
          <c:h val="0.8501278585667266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6D5-4090-AD09-12C4D8146E8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6D5-4090-AD09-12C4D8146E88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D5-4090-AD09-12C4D8146E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D5-4090-AD09-12C4D8146E88}"/>
              </c:ext>
            </c:extLst>
          </c:dPt>
          <c:dLbls>
            <c:dLbl>
              <c:idx val="3"/>
              <c:layout>
                <c:manualLayout>
                  <c:x val="0.23408829832017714"/>
                  <c:y val="-8.241351549207803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D5-4090-AD09-12C4D8146E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Газы!$N$2:$Q$2</c:f>
              <c:strCache>
                <c:ptCount val="4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HFC</c:v>
                </c:pt>
              </c:strCache>
            </c:strRef>
          </c:cat>
          <c:val>
            <c:numRef>
              <c:f>Газы!$N$23:$Q$23</c:f>
              <c:numCache>
                <c:formatCode>0</c:formatCode>
                <c:ptCount val="4"/>
                <c:pt idx="0">
                  <c:v>6367.8985554459996</c:v>
                </c:pt>
                <c:pt idx="1">
                  <c:v>2856.6928508552069</c:v>
                </c:pt>
                <c:pt idx="2">
                  <c:v>1992.9729749335199</c:v>
                </c:pt>
                <c:pt idx="3">
                  <c:v>49.982598595645399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5-4090-AD09-12C4D8146E8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75716594751194"/>
          <c:y val="0.12459016393442623"/>
          <c:w val="0.83145608745173472"/>
          <c:h val="0.69479970741362262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8575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Газы!$L$3:$L$33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Газы!$N$3:$N$33</c:f>
              <c:numCache>
                <c:formatCode>0</c:formatCode>
                <c:ptCount val="31"/>
                <c:pt idx="0">
                  <c:v>20304.803480672002</c:v>
                </c:pt>
                <c:pt idx="1">
                  <c:v>17925.707688582712</c:v>
                </c:pt>
                <c:pt idx="2">
                  <c:v>14295.31386467218</c:v>
                </c:pt>
                <c:pt idx="3">
                  <c:v>10523.650323276115</c:v>
                </c:pt>
                <c:pt idx="4">
                  <c:v>7277.6138247624294</c:v>
                </c:pt>
                <c:pt idx="5">
                  <c:v>5332.9557904396797</c:v>
                </c:pt>
                <c:pt idx="6">
                  <c:v>5136.6104979906904</c:v>
                </c:pt>
                <c:pt idx="7">
                  <c:v>5506.4088785400509</c:v>
                </c:pt>
                <c:pt idx="8">
                  <c:v>4951.2751688165099</c:v>
                </c:pt>
                <c:pt idx="9">
                  <c:v>4771.1281483557796</c:v>
                </c:pt>
                <c:pt idx="10">
                  <c:v>4448.4029947656691</c:v>
                </c:pt>
                <c:pt idx="11">
                  <c:v>4840.4388920353294</c:v>
                </c:pt>
                <c:pt idx="12">
                  <c:v>4530.1006314645101</c:v>
                </c:pt>
                <c:pt idx="13">
                  <c:v>4795.2538950444505</c:v>
                </c:pt>
                <c:pt idx="14">
                  <c:v>5083.2019256743697</c:v>
                </c:pt>
                <c:pt idx="15">
                  <c:v>5486.4978935524505</c:v>
                </c:pt>
                <c:pt idx="16">
                  <c:v>5588.4004282011902</c:v>
                </c:pt>
                <c:pt idx="17">
                  <c:v>6502.9027736037606</c:v>
                </c:pt>
                <c:pt idx="18">
                  <c:v>7297.9163959227699</c:v>
                </c:pt>
                <c:pt idx="19">
                  <c:v>6875.946654935171</c:v>
                </c:pt>
                <c:pt idx="20">
                  <c:v>6367.8985554459996</c:v>
                </c:pt>
                <c:pt idx="21">
                  <c:v>7912.9501842322497</c:v>
                </c:pt>
                <c:pt idx="22">
                  <c:v>9474.134434805248</c:v>
                </c:pt>
                <c:pt idx="23">
                  <c:v>9422.4573582567391</c:v>
                </c:pt>
                <c:pt idx="24">
                  <c:v>9705.6977140961917</c:v>
                </c:pt>
                <c:pt idx="25">
                  <c:v>10275.014105098548</c:v>
                </c:pt>
                <c:pt idx="26">
                  <c:v>8840.4649582208494</c:v>
                </c:pt>
                <c:pt idx="27">
                  <c:v>9449.0676405170198</c:v>
                </c:pt>
                <c:pt idx="28">
                  <c:v>11415.854666362717</c:v>
                </c:pt>
                <c:pt idx="29">
                  <c:v>8671.7124709819</c:v>
                </c:pt>
                <c:pt idx="30">
                  <c:v>8064.0723853248401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5-401B-AB32-9EE1D3A07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214415"/>
        <c:axId val="1702220239"/>
      </c:lineChart>
      <c:catAx>
        <c:axId val="17022144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0.14595995340066448"/>
              <c:y val="7.5382298524159896E-2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2220239"/>
        <c:crosses val="autoZero"/>
        <c:auto val="1"/>
        <c:lblAlgn val="ctr"/>
        <c:lblOffset val="100"/>
        <c:noMultiLvlLbl val="0"/>
      </c:catAx>
      <c:valAx>
        <c:axId val="1702220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2214415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33545040132331"/>
          <c:y val="0.13693006767210644"/>
          <c:w val="0.83566347775963334"/>
          <c:h val="0.69727158982362192"/>
        </c:manualLayout>
      </c:layout>
      <c:lineChart>
        <c:grouping val="standard"/>
        <c:varyColors val="0"/>
        <c:ser>
          <c:idx val="0"/>
          <c:order val="0"/>
          <c:tx>
            <c:strRef>
              <c:f>Газы!$O$2</c:f>
              <c:strCache>
                <c:ptCount val="1"/>
                <c:pt idx="0">
                  <c:v>CH4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trendline>
            <c:spPr>
              <a:ln w="28575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Газы!$L$3:$L$33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Газы!$O$3:$O$33</c:f>
              <c:numCache>
                <c:formatCode>0</c:formatCode>
                <c:ptCount val="31"/>
                <c:pt idx="0">
                  <c:v>3846.9409285965212</c:v>
                </c:pt>
                <c:pt idx="1">
                  <c:v>3704.4876152733746</c:v>
                </c:pt>
                <c:pt idx="2">
                  <c:v>3352.9594951021886</c:v>
                </c:pt>
                <c:pt idx="3">
                  <c:v>2971.1963364499711</c:v>
                </c:pt>
                <c:pt idx="4">
                  <c:v>2410.4720848582078</c:v>
                </c:pt>
                <c:pt idx="5">
                  <c:v>2176.5913098559349</c:v>
                </c:pt>
                <c:pt idx="6">
                  <c:v>2099.4915516437477</c:v>
                </c:pt>
                <c:pt idx="7">
                  <c:v>2155.285572372828</c:v>
                </c:pt>
                <c:pt idx="8">
                  <c:v>2185.710070885089</c:v>
                </c:pt>
                <c:pt idx="9">
                  <c:v>2209.2804611778179</c:v>
                </c:pt>
                <c:pt idx="10">
                  <c:v>2245.169148883479</c:v>
                </c:pt>
                <c:pt idx="11">
                  <c:v>2265.4263694766969</c:v>
                </c:pt>
                <c:pt idx="12">
                  <c:v>2306.8816978539571</c:v>
                </c:pt>
                <c:pt idx="13">
                  <c:v>2284.6696528780108</c:v>
                </c:pt>
                <c:pt idx="14">
                  <c:v>2329.8553265736632</c:v>
                </c:pt>
                <c:pt idx="15">
                  <c:v>2376.8234341290181</c:v>
                </c:pt>
                <c:pt idx="16">
                  <c:v>2447.2909110176938</c:v>
                </c:pt>
                <c:pt idx="17">
                  <c:v>2535.280724703447</c:v>
                </c:pt>
                <c:pt idx="18">
                  <c:v>2663.8590518567371</c:v>
                </c:pt>
                <c:pt idx="19">
                  <c:v>2769.4595794020329</c:v>
                </c:pt>
                <c:pt idx="20">
                  <c:v>2856.6928508552069</c:v>
                </c:pt>
                <c:pt idx="21">
                  <c:v>2945.484710561379</c:v>
                </c:pt>
                <c:pt idx="22">
                  <c:v>3038.0233525480021</c:v>
                </c:pt>
                <c:pt idx="23">
                  <c:v>3098.8995809976122</c:v>
                </c:pt>
                <c:pt idx="24">
                  <c:v>3252.0030290291038</c:v>
                </c:pt>
                <c:pt idx="25">
                  <c:v>3322.619575677129</c:v>
                </c:pt>
                <c:pt idx="26">
                  <c:v>3398.4427124355961</c:v>
                </c:pt>
                <c:pt idx="27">
                  <c:v>3525.3501037789438</c:v>
                </c:pt>
                <c:pt idx="28">
                  <c:v>3661.5734274389483</c:v>
                </c:pt>
                <c:pt idx="29">
                  <c:v>3758.6526220812384</c:v>
                </c:pt>
                <c:pt idx="30">
                  <c:v>3855.8197912681348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4-4D2C-8F2F-91257E302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554399"/>
        <c:axId val="2038555647"/>
      </c:lineChart>
      <c:catAx>
        <c:axId val="20385543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0.14417438457303122"/>
              <c:y val="8.5861507621520519E-2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38555647"/>
        <c:crosses val="autoZero"/>
        <c:auto val="1"/>
        <c:lblAlgn val="ctr"/>
        <c:lblOffset val="100"/>
        <c:noMultiLvlLbl val="0"/>
      </c:catAx>
      <c:valAx>
        <c:axId val="203855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38554399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85666940985458"/>
          <c:y val="0.13819498573675607"/>
          <c:w val="0.83914225875110204"/>
          <c:h val="0.71200679577911519"/>
        </c:manualLayout>
      </c:layout>
      <c:lineChart>
        <c:grouping val="standard"/>
        <c:varyColors val="0"/>
        <c:ser>
          <c:idx val="0"/>
          <c:order val="0"/>
          <c:tx>
            <c:strRef>
              <c:f>Газы!$P$2</c:f>
              <c:strCache>
                <c:ptCount val="1"/>
                <c:pt idx="0">
                  <c:v>N2O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trendline>
            <c:spPr>
              <a:ln w="28575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Газы!$L$3:$L$33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Газы!$P$3:$P$33</c:f>
              <c:numCache>
                <c:formatCode>0</c:formatCode>
                <c:ptCount val="31"/>
                <c:pt idx="0">
                  <c:v>4138.9313454783387</c:v>
                </c:pt>
                <c:pt idx="1">
                  <c:v>4356.357465805494</c:v>
                </c:pt>
                <c:pt idx="2">
                  <c:v>3880.8802469406419</c:v>
                </c:pt>
                <c:pt idx="3">
                  <c:v>1924.9742402224915</c:v>
                </c:pt>
                <c:pt idx="4">
                  <c:v>1478.6003291333461</c:v>
                </c:pt>
                <c:pt idx="5">
                  <c:v>1292.4855352013155</c:v>
                </c:pt>
                <c:pt idx="6">
                  <c:v>1275.4077166839445</c:v>
                </c:pt>
                <c:pt idx="7">
                  <c:v>1617.6771706314844</c:v>
                </c:pt>
                <c:pt idx="8">
                  <c:v>1548.4077122615581</c:v>
                </c:pt>
                <c:pt idx="9">
                  <c:v>1584.081788431826</c:v>
                </c:pt>
                <c:pt idx="10">
                  <c:v>1575.3272870153662</c:v>
                </c:pt>
                <c:pt idx="11">
                  <c:v>1602.8579446024187</c:v>
                </c:pt>
                <c:pt idx="12">
                  <c:v>1593.3014952996448</c:v>
                </c:pt>
                <c:pt idx="13">
                  <c:v>1583.9770331119148</c:v>
                </c:pt>
                <c:pt idx="14">
                  <c:v>1608.2935759971551</c:v>
                </c:pt>
                <c:pt idx="15">
                  <c:v>1661.9045756646369</c:v>
                </c:pt>
                <c:pt idx="16">
                  <c:v>1726.0369624495634</c:v>
                </c:pt>
                <c:pt idx="17">
                  <c:v>1776.3350946846247</c:v>
                </c:pt>
                <c:pt idx="18">
                  <c:v>1926.4649208789908</c:v>
                </c:pt>
                <c:pt idx="19">
                  <c:v>2000.722880592584</c:v>
                </c:pt>
                <c:pt idx="20">
                  <c:v>1992.9729749335199</c:v>
                </c:pt>
                <c:pt idx="21">
                  <c:v>2090.9297839748174</c:v>
                </c:pt>
                <c:pt idx="22">
                  <c:v>2169.0131301656525</c:v>
                </c:pt>
                <c:pt idx="23">
                  <c:v>2199.6453601490675</c:v>
                </c:pt>
                <c:pt idx="24">
                  <c:v>2381.4064855277638</c:v>
                </c:pt>
                <c:pt idx="25">
                  <c:v>2385.8879174704498</c:v>
                </c:pt>
                <c:pt idx="26">
                  <c:v>2405.1328503990694</c:v>
                </c:pt>
                <c:pt idx="27">
                  <c:v>2528.8152667691784</c:v>
                </c:pt>
                <c:pt idx="28">
                  <c:v>2587.2946571181706</c:v>
                </c:pt>
                <c:pt idx="29">
                  <c:v>2533.8135317067286</c:v>
                </c:pt>
                <c:pt idx="30">
                  <c:v>2563.674804837724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C-448B-9AC0-99628024D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219407"/>
        <c:axId val="1702234383"/>
      </c:lineChart>
      <c:catAx>
        <c:axId val="17022194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0.13498010699606836"/>
              <c:y val="8.2805736866380375E-2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2234383"/>
        <c:crosses val="autoZero"/>
        <c:auto val="1"/>
        <c:lblAlgn val="ctr"/>
        <c:lblOffset val="100"/>
        <c:noMultiLvlLbl val="0"/>
      </c:catAx>
      <c:valAx>
        <c:axId val="170223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2219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ГФУ в</a:t>
            </a: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CO2</a:t>
            </a:r>
            <a:r>
              <a:rPr lang="en-US" sz="11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u-RU" sz="1100" b="1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экв.</a:t>
            </a:r>
            <a:endParaRPr lang="en-US" sz="11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41387780916121"/>
          <c:y val="0.14358368572420249"/>
          <c:w val="0.85545364528847645"/>
          <c:h val="0.80304430233681023"/>
        </c:manualLayout>
      </c:layout>
      <c:lineChart>
        <c:grouping val="standard"/>
        <c:varyColors val="0"/>
        <c:ser>
          <c:idx val="0"/>
          <c:order val="0"/>
          <c:tx>
            <c:strRef>
              <c:f>Газы!$Q$2</c:f>
              <c:strCache>
                <c:ptCount val="1"/>
                <c:pt idx="0">
                  <c:v>HFC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Газы!$L$3:$L$33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Газы!$Q$3:$Q$33</c:f>
              <c:numCache>
                <c:formatCode>0</c:formatCode>
                <c:ptCount val="31"/>
                <c:pt idx="5">
                  <c:v>3.6367500000000001</c:v>
                </c:pt>
                <c:pt idx="6">
                  <c:v>4.0935375000000001</c:v>
                </c:pt>
                <c:pt idx="7">
                  <c:v>4.7177568750000001</c:v>
                </c:pt>
                <c:pt idx="8">
                  <c:v>5.5096433437499996</c:v>
                </c:pt>
                <c:pt idx="9">
                  <c:v>6.4693968421874999</c:v>
                </c:pt>
                <c:pt idx="10">
                  <c:v>7.5971873158593697</c:v>
                </c:pt>
                <c:pt idx="11">
                  <c:v>8.89315921848047</c:v>
                </c:pt>
                <c:pt idx="12">
                  <c:v>10.3574353357084</c:v>
                </c:pt>
                <c:pt idx="13">
                  <c:v>11.990120035352099</c:v>
                </c:pt>
                <c:pt idx="14">
                  <c:v>13.660652030049301</c:v>
                </c:pt>
                <c:pt idx="15">
                  <c:v>15.7592042255419</c:v>
                </c:pt>
                <c:pt idx="16">
                  <c:v>17.895923591710599</c:v>
                </c:pt>
                <c:pt idx="17">
                  <c:v>16.660385052953998</c:v>
                </c:pt>
                <c:pt idx="18">
                  <c:v>22.1387772950109</c:v>
                </c:pt>
                <c:pt idx="19">
                  <c:v>24.605560700759298</c:v>
                </c:pt>
                <c:pt idx="20">
                  <c:v>49.982598595645399</c:v>
                </c:pt>
                <c:pt idx="21">
                  <c:v>64.091534981298594</c:v>
                </c:pt>
                <c:pt idx="22">
                  <c:v>123.82132643410399</c:v>
                </c:pt>
                <c:pt idx="23">
                  <c:v>165.184454145551</c:v>
                </c:pt>
                <c:pt idx="24">
                  <c:v>215.74254549528101</c:v>
                </c:pt>
                <c:pt idx="25">
                  <c:v>219.883296877551</c:v>
                </c:pt>
                <c:pt idx="26">
                  <c:v>305.89966392674</c:v>
                </c:pt>
                <c:pt idx="27">
                  <c:v>341.54810594006199</c:v>
                </c:pt>
                <c:pt idx="28">
                  <c:v>193.68816751862701</c:v>
                </c:pt>
                <c:pt idx="29">
                  <c:v>208.221249171083</c:v>
                </c:pt>
                <c:pt idx="30">
                  <c:v>227.72330990994999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7-4AF5-89D6-1774C6349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898367"/>
        <c:axId val="2011889631"/>
      </c:lineChart>
      <c:catAx>
        <c:axId val="20118983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Гг</a:t>
                </a:r>
                <a:endParaRPr lang="en-US" sz="9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10670035388062984"/>
              <c:y val="0.10436116054342448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11889631"/>
        <c:crosses val="autoZero"/>
        <c:auto val="1"/>
        <c:lblAlgn val="ctr"/>
        <c:lblOffset val="100"/>
        <c:noMultiLvlLbl val="0"/>
      </c:catAx>
      <c:valAx>
        <c:axId val="2011889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11898367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0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Гг</a:t>
            </a:r>
            <a:endParaRPr lang="en-US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8.4555160142348706E-2"/>
          <c:y val="5.0925925925925902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967196271284603E-2"/>
          <c:y val="9.0277777777777804E-2"/>
          <c:w val="0.90193553207984201"/>
          <c:h val="0.69641951006124203"/>
        </c:manualLayout>
      </c:layout>
      <c:lineChart>
        <c:grouping val="standard"/>
        <c:varyColors val="0"/>
        <c:ser>
          <c:idx val="0"/>
          <c:order val="0"/>
          <c:tx>
            <c:strRef>
              <c:f>Свод!$F$79</c:f>
              <c:strCache>
                <c:ptCount val="1"/>
                <c:pt idx="0">
                  <c:v>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Свод!$A$80:$A$110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Свод!$F$80:$F$110</c:f>
              <c:numCache>
                <c:formatCode>0.000</c:formatCode>
                <c:ptCount val="31"/>
                <c:pt idx="0">
                  <c:v>8.054E-2</c:v>
                </c:pt>
                <c:pt idx="1">
                  <c:v>7.9799999999999996E-2</c:v>
                </c:pt>
                <c:pt idx="2">
                  <c:v>4.82E-2</c:v>
                </c:pt>
                <c:pt idx="3">
                  <c:v>2.2100000000000002E-2</c:v>
                </c:pt>
                <c:pt idx="4">
                  <c:v>5.8999999999999999E-3</c:v>
                </c:pt>
                <c:pt idx="5">
                  <c:v>4.4999999999999997E-3</c:v>
                </c:pt>
                <c:pt idx="6">
                  <c:v>4.6899999999999997E-3</c:v>
                </c:pt>
                <c:pt idx="7">
                  <c:v>5.6100000000000004E-3</c:v>
                </c:pt>
                <c:pt idx="8">
                  <c:v>2.3900000000000002E-3</c:v>
                </c:pt>
                <c:pt idx="9">
                  <c:v>2.2000000000000001E-3</c:v>
                </c:pt>
                <c:pt idx="10">
                  <c:v>2.2200000000000002E-3</c:v>
                </c:pt>
                <c:pt idx="11">
                  <c:v>4.1599999999999996E-3</c:v>
                </c:pt>
                <c:pt idx="12">
                  <c:v>5.7999999999999996E-3</c:v>
                </c:pt>
                <c:pt idx="13">
                  <c:v>5.8100000000000001E-3</c:v>
                </c:pt>
                <c:pt idx="14">
                  <c:v>6.6600000000000001E-3</c:v>
                </c:pt>
                <c:pt idx="15">
                  <c:v>6.1199999999999996E-3</c:v>
                </c:pt>
                <c:pt idx="16">
                  <c:v>7.0000000000000001E-3</c:v>
                </c:pt>
                <c:pt idx="17">
                  <c:v>9.7900000000000001E-3</c:v>
                </c:pt>
                <c:pt idx="18">
                  <c:v>6.1199999999999996E-3</c:v>
                </c:pt>
                <c:pt idx="19">
                  <c:v>1.3990000000000001E-2</c:v>
                </c:pt>
                <c:pt idx="20">
                  <c:v>1.524E-2</c:v>
                </c:pt>
                <c:pt idx="21">
                  <c:v>8.2900000000000005E-3</c:v>
                </c:pt>
                <c:pt idx="22">
                  <c:v>7.2700000000000004E-3</c:v>
                </c:pt>
                <c:pt idx="23">
                  <c:v>6.45E-3</c:v>
                </c:pt>
                <c:pt idx="24">
                  <c:v>6.8999999999999999E-3</c:v>
                </c:pt>
                <c:pt idx="25">
                  <c:v>3.8999999999999998E-3</c:v>
                </c:pt>
                <c:pt idx="26">
                  <c:v>4.5100000000000001E-3</c:v>
                </c:pt>
                <c:pt idx="27">
                  <c:v>7.0799999999999995E-3</c:v>
                </c:pt>
                <c:pt idx="28">
                  <c:v>9.4299999999999991E-3</c:v>
                </c:pt>
                <c:pt idx="29">
                  <c:v>6.9699999999999996E-3</c:v>
                </c:pt>
                <c:pt idx="30">
                  <c:v>5.9699999999999996E-3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C-40B3-8331-F8D1568CCC82}"/>
            </c:ext>
          </c:extLst>
        </c:ser>
        <c:ser>
          <c:idx val="1"/>
          <c:order val="1"/>
          <c:tx>
            <c:strRef>
              <c:f>Свод!$G$79</c:f>
              <c:strCache>
                <c:ptCount val="1"/>
                <c:pt idx="0">
                  <c:v>CO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Свод!$A$80:$A$110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Свод!$G$80:$G$110</c:f>
              <c:numCache>
                <c:formatCode>0.000</c:formatCode>
                <c:ptCount val="31"/>
                <c:pt idx="0">
                  <c:v>0.40945999999999999</c:v>
                </c:pt>
                <c:pt idx="1">
                  <c:v>0.64119999999999999</c:v>
                </c:pt>
                <c:pt idx="2">
                  <c:v>5.1672000000000002</c:v>
                </c:pt>
                <c:pt idx="3">
                  <c:v>7.2171000000000003</c:v>
                </c:pt>
                <c:pt idx="4">
                  <c:v>4.6970900000000002</c:v>
                </c:pt>
                <c:pt idx="5">
                  <c:v>4.4543999999999997</c:v>
                </c:pt>
                <c:pt idx="6">
                  <c:v>7.2156500000000001</c:v>
                </c:pt>
                <c:pt idx="7">
                  <c:v>7.5481199999999999</c:v>
                </c:pt>
                <c:pt idx="8">
                  <c:v>7.8618300000000003</c:v>
                </c:pt>
                <c:pt idx="9">
                  <c:v>7.9650699999999999</c:v>
                </c:pt>
                <c:pt idx="10">
                  <c:v>6.8281099999999997</c:v>
                </c:pt>
                <c:pt idx="11">
                  <c:v>7.2981299999999996</c:v>
                </c:pt>
                <c:pt idx="12">
                  <c:v>6.8409199999999997</c:v>
                </c:pt>
                <c:pt idx="13">
                  <c:v>4.5845700000000003</c:v>
                </c:pt>
                <c:pt idx="14">
                  <c:v>6.0449999999999999</c:v>
                </c:pt>
                <c:pt idx="15">
                  <c:v>3.7706499999999998</c:v>
                </c:pt>
                <c:pt idx="16">
                  <c:v>2.1185999999999998</c:v>
                </c:pt>
                <c:pt idx="17">
                  <c:v>4.1309899999999997</c:v>
                </c:pt>
                <c:pt idx="18">
                  <c:v>3.60046</c:v>
                </c:pt>
                <c:pt idx="19">
                  <c:v>4.0110599999999996</c:v>
                </c:pt>
                <c:pt idx="20">
                  <c:v>4.1417900000000003</c:v>
                </c:pt>
                <c:pt idx="21">
                  <c:v>1.43289</c:v>
                </c:pt>
                <c:pt idx="22">
                  <c:v>0.95801999999999998</c:v>
                </c:pt>
                <c:pt idx="23">
                  <c:v>0.90327999999999997</c:v>
                </c:pt>
                <c:pt idx="24">
                  <c:v>0.62749999999999995</c:v>
                </c:pt>
                <c:pt idx="25">
                  <c:v>0.61106000000000005</c:v>
                </c:pt>
                <c:pt idx="26">
                  <c:v>0.63927999999999996</c:v>
                </c:pt>
                <c:pt idx="27">
                  <c:v>3.891E-2</c:v>
                </c:pt>
                <c:pt idx="28">
                  <c:v>4.9189999999999998E-2</c:v>
                </c:pt>
                <c:pt idx="29">
                  <c:v>3.6089999999999997E-2</c:v>
                </c:pt>
                <c:pt idx="30">
                  <c:v>3.1519999999999999E-2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C-40B3-8331-F8D1568CCC82}"/>
            </c:ext>
          </c:extLst>
        </c:ser>
        <c:ser>
          <c:idx val="2"/>
          <c:order val="2"/>
          <c:tx>
            <c:strRef>
              <c:f>Свод!$H$79</c:f>
              <c:strCache>
                <c:ptCount val="1"/>
                <c:pt idx="0">
                  <c:v>НМЛОС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Свод!$A$80:$A$110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Свод!$H$80:$H$110</c:f>
              <c:numCache>
                <c:formatCode>0.000</c:formatCode>
                <c:ptCount val="31"/>
                <c:pt idx="0">
                  <c:v>6.5901699999999996</c:v>
                </c:pt>
                <c:pt idx="1">
                  <c:v>6.5766</c:v>
                </c:pt>
                <c:pt idx="2">
                  <c:v>3.8077999999999999</c:v>
                </c:pt>
                <c:pt idx="3">
                  <c:v>5.4424900000000003</c:v>
                </c:pt>
                <c:pt idx="4">
                  <c:v>4.9766899999999996</c:v>
                </c:pt>
                <c:pt idx="5">
                  <c:v>4.6828500000000002</c:v>
                </c:pt>
                <c:pt idx="6">
                  <c:v>5.0827099999999996</c:v>
                </c:pt>
                <c:pt idx="7">
                  <c:v>3.08</c:v>
                </c:pt>
                <c:pt idx="8">
                  <c:v>3.06392</c:v>
                </c:pt>
                <c:pt idx="9">
                  <c:v>1.9595899999999999</c:v>
                </c:pt>
                <c:pt idx="10">
                  <c:v>2.15944</c:v>
                </c:pt>
                <c:pt idx="11">
                  <c:v>1.91032</c:v>
                </c:pt>
                <c:pt idx="12">
                  <c:v>3.26539</c:v>
                </c:pt>
                <c:pt idx="13">
                  <c:v>4.3030200000000001</c:v>
                </c:pt>
                <c:pt idx="14">
                  <c:v>4.5037799999999999</c:v>
                </c:pt>
                <c:pt idx="15">
                  <c:v>3.9849899999999998</c:v>
                </c:pt>
                <c:pt idx="16">
                  <c:v>3.86206</c:v>
                </c:pt>
                <c:pt idx="17">
                  <c:v>3.7692199999999998</c:v>
                </c:pt>
                <c:pt idx="18">
                  <c:v>3.1448100000000001</c:v>
                </c:pt>
                <c:pt idx="19">
                  <c:v>2.9318900000000001</c:v>
                </c:pt>
                <c:pt idx="20">
                  <c:v>3.7014499999999999</c:v>
                </c:pt>
                <c:pt idx="21">
                  <c:v>3.6414900000000001</c:v>
                </c:pt>
                <c:pt idx="22">
                  <c:v>3.9136500000000001</c:v>
                </c:pt>
                <c:pt idx="23">
                  <c:v>5.5429000000000004</c:v>
                </c:pt>
                <c:pt idx="24">
                  <c:v>4.3458899999999998</c:v>
                </c:pt>
                <c:pt idx="25">
                  <c:v>3.4657200000000001</c:v>
                </c:pt>
                <c:pt idx="26">
                  <c:v>4.1279899999999996</c:v>
                </c:pt>
                <c:pt idx="27">
                  <c:v>2.8623699999999999</c:v>
                </c:pt>
                <c:pt idx="28">
                  <c:v>3.2189649999999999</c:v>
                </c:pt>
                <c:pt idx="29">
                  <c:v>1.733401</c:v>
                </c:pt>
                <c:pt idx="30">
                  <c:v>1.219511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4C-40B3-8331-F8D1568CCC82}"/>
            </c:ext>
          </c:extLst>
        </c:ser>
        <c:ser>
          <c:idx val="3"/>
          <c:order val="3"/>
          <c:tx>
            <c:strRef>
              <c:f>Свод!$I$79</c:f>
              <c:strCache>
                <c:ptCount val="1"/>
                <c:pt idx="0">
                  <c:v>SO2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Свод!$A$80:$A$110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Свод!$I$80:$I$110</c:f>
              <c:numCache>
                <c:formatCode>0.000</c:formatCode>
                <c:ptCount val="31"/>
                <c:pt idx="0">
                  <c:v>1.11E-2</c:v>
                </c:pt>
                <c:pt idx="1">
                  <c:v>9.4999999999999998E-3</c:v>
                </c:pt>
                <c:pt idx="2">
                  <c:v>0.89710000000000001</c:v>
                </c:pt>
                <c:pt idx="3">
                  <c:v>1.2858000000000001</c:v>
                </c:pt>
                <c:pt idx="4">
                  <c:v>0.84360999999999997</c:v>
                </c:pt>
                <c:pt idx="5">
                  <c:v>0.80079999999999996</c:v>
                </c:pt>
                <c:pt idx="6">
                  <c:v>1.29867</c:v>
                </c:pt>
                <c:pt idx="7">
                  <c:v>1.3580000000000001</c:v>
                </c:pt>
                <c:pt idx="8">
                  <c:v>1.4171800000000001</c:v>
                </c:pt>
                <c:pt idx="9">
                  <c:v>1.4352400000000001</c:v>
                </c:pt>
                <c:pt idx="10">
                  <c:v>1.23044</c:v>
                </c:pt>
                <c:pt idx="11">
                  <c:v>1.31341</c:v>
                </c:pt>
                <c:pt idx="12">
                  <c:v>1.2343</c:v>
                </c:pt>
                <c:pt idx="13">
                  <c:v>0.82709999999999995</c:v>
                </c:pt>
                <c:pt idx="14">
                  <c:v>1.08961</c:v>
                </c:pt>
                <c:pt idx="15">
                  <c:v>0.67842999999999998</c:v>
                </c:pt>
                <c:pt idx="16">
                  <c:v>0.38119999999999998</c:v>
                </c:pt>
                <c:pt idx="17">
                  <c:v>0.74197000000000002</c:v>
                </c:pt>
                <c:pt idx="18">
                  <c:v>0.64839999999999998</c:v>
                </c:pt>
                <c:pt idx="19">
                  <c:v>0.71477999999999997</c:v>
                </c:pt>
                <c:pt idx="20">
                  <c:v>0.73760000000000003</c:v>
                </c:pt>
                <c:pt idx="21">
                  <c:v>0.255</c:v>
                </c:pt>
                <c:pt idx="22">
                  <c:v>0.17044000000000001</c:v>
                </c:pt>
                <c:pt idx="23">
                  <c:v>0.1615</c:v>
                </c:pt>
                <c:pt idx="24">
                  <c:v>0.1119</c:v>
                </c:pt>
                <c:pt idx="25">
                  <c:v>0.1069</c:v>
                </c:pt>
                <c:pt idx="26">
                  <c:v>0.11612</c:v>
                </c:pt>
                <c:pt idx="27">
                  <c:v>6.1500000000000001E-3</c:v>
                </c:pt>
                <c:pt idx="28">
                  <c:v>6.4700000000000001E-3</c:v>
                </c:pt>
                <c:pt idx="29">
                  <c:v>4.5399999999999998E-3</c:v>
                </c:pt>
                <c:pt idx="30">
                  <c:v>5.94E-3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4C-40B3-8331-F8D1568CC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91999"/>
        <c:axId val="331889503"/>
      </c:lineChart>
      <c:catAx>
        <c:axId val="331891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1889503"/>
        <c:crosses val="autoZero"/>
        <c:auto val="1"/>
        <c:lblAlgn val="ctr"/>
        <c:lblOffset val="100"/>
        <c:noMultiLvlLbl val="0"/>
      </c:catAx>
      <c:valAx>
        <c:axId val="33188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1891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990500742567303"/>
          <c:y val="0.91261519393409096"/>
          <c:w val="0.50810168328622052"/>
          <c:h val="7.64069145053307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0999074755941"/>
          <c:y val="7.407407407407407E-2"/>
          <c:w val="0.85851111236994659"/>
          <c:h val="0.70503718285214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Газы!$B$181</c:f>
              <c:strCache>
                <c:ptCount val="1"/>
                <c:pt idx="0">
                  <c:v>CO2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Газы!$A$182:$A$210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Газы!$B$182:$B$210</c:f>
              <c:numCache>
                <c:formatCode>0.000</c:formatCode>
                <c:ptCount val="29"/>
                <c:pt idx="0">
                  <c:v>20304.803480672002</c:v>
                </c:pt>
                <c:pt idx="1">
                  <c:v>17925.707688582712</c:v>
                </c:pt>
                <c:pt idx="2">
                  <c:v>14295.31386467218</c:v>
                </c:pt>
                <c:pt idx="3">
                  <c:v>10523.650323276115</c:v>
                </c:pt>
                <c:pt idx="4">
                  <c:v>7277.6138247624294</c:v>
                </c:pt>
                <c:pt idx="5">
                  <c:v>5332.9557904396797</c:v>
                </c:pt>
                <c:pt idx="6">
                  <c:v>5136.6104979906904</c:v>
                </c:pt>
                <c:pt idx="7">
                  <c:v>5506.4088785400509</c:v>
                </c:pt>
                <c:pt idx="8">
                  <c:v>4951.2751688165099</c:v>
                </c:pt>
                <c:pt idx="9">
                  <c:v>4771.1281483557796</c:v>
                </c:pt>
                <c:pt idx="10">
                  <c:v>4448.4029947656691</c:v>
                </c:pt>
                <c:pt idx="11">
                  <c:v>4840.4388920353294</c:v>
                </c:pt>
                <c:pt idx="12">
                  <c:v>4530.1006314645101</c:v>
                </c:pt>
                <c:pt idx="13">
                  <c:v>4795.2538950444505</c:v>
                </c:pt>
                <c:pt idx="14">
                  <c:v>5083.2019256743697</c:v>
                </c:pt>
                <c:pt idx="15">
                  <c:v>5486.4978935524505</c:v>
                </c:pt>
                <c:pt idx="16">
                  <c:v>5588.4004282011902</c:v>
                </c:pt>
                <c:pt idx="17">
                  <c:v>6502.9027736037606</c:v>
                </c:pt>
                <c:pt idx="18">
                  <c:v>7297.9163959227699</c:v>
                </c:pt>
                <c:pt idx="19">
                  <c:v>6875.946654935171</c:v>
                </c:pt>
                <c:pt idx="20">
                  <c:v>6367.8985554459996</c:v>
                </c:pt>
                <c:pt idx="21">
                  <c:v>7912.9501842322497</c:v>
                </c:pt>
                <c:pt idx="22">
                  <c:v>9474.134434805248</c:v>
                </c:pt>
                <c:pt idx="23">
                  <c:v>9422.4573582567391</c:v>
                </c:pt>
                <c:pt idx="24">
                  <c:v>9705.6977140961917</c:v>
                </c:pt>
                <c:pt idx="25">
                  <c:v>10275.014105098548</c:v>
                </c:pt>
                <c:pt idx="26">
                  <c:v>8840.4649582208494</c:v>
                </c:pt>
                <c:pt idx="27">
                  <c:v>9449.0676405170198</c:v>
                </c:pt>
                <c:pt idx="28">
                  <c:v>11415.854666362717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E-467C-9ADA-62808EB5CC4A}"/>
            </c:ext>
          </c:extLst>
        </c:ser>
        <c:ser>
          <c:idx val="1"/>
          <c:order val="1"/>
          <c:tx>
            <c:strRef>
              <c:f>Газы!$C$181</c:f>
              <c:strCache>
                <c:ptCount val="1"/>
                <c:pt idx="0">
                  <c:v>CH4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Газы!$A$182:$A$210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Газы!$C$182:$C$210</c:f>
              <c:numCache>
                <c:formatCode>0.000</c:formatCode>
                <c:ptCount val="29"/>
                <c:pt idx="0">
                  <c:v>3846.9409285965212</c:v>
                </c:pt>
                <c:pt idx="1">
                  <c:v>3704.4876152733746</c:v>
                </c:pt>
                <c:pt idx="2">
                  <c:v>3352.9594951021886</c:v>
                </c:pt>
                <c:pt idx="3">
                  <c:v>2971.1963364499711</c:v>
                </c:pt>
                <c:pt idx="4">
                  <c:v>2410.4720848582078</c:v>
                </c:pt>
                <c:pt idx="5">
                  <c:v>2176.5913098559349</c:v>
                </c:pt>
                <c:pt idx="6">
                  <c:v>2099.4915516437477</c:v>
                </c:pt>
                <c:pt idx="7">
                  <c:v>2155.285572372828</c:v>
                </c:pt>
                <c:pt idx="8">
                  <c:v>2185.710070885089</c:v>
                </c:pt>
                <c:pt idx="9">
                  <c:v>2209.2804611778179</c:v>
                </c:pt>
                <c:pt idx="10">
                  <c:v>2245.169148883479</c:v>
                </c:pt>
                <c:pt idx="11">
                  <c:v>2265.4263694766969</c:v>
                </c:pt>
                <c:pt idx="12">
                  <c:v>2306.8816978539571</c:v>
                </c:pt>
                <c:pt idx="13">
                  <c:v>2284.6696528780108</c:v>
                </c:pt>
                <c:pt idx="14">
                  <c:v>2329.8553265736632</c:v>
                </c:pt>
                <c:pt idx="15">
                  <c:v>2376.8234341290181</c:v>
                </c:pt>
                <c:pt idx="16">
                  <c:v>2447.2909110176938</c:v>
                </c:pt>
                <c:pt idx="17">
                  <c:v>2535.280724703447</c:v>
                </c:pt>
                <c:pt idx="18">
                  <c:v>2663.8590518567371</c:v>
                </c:pt>
                <c:pt idx="19">
                  <c:v>2769.4595794020329</c:v>
                </c:pt>
                <c:pt idx="20">
                  <c:v>2856.6928508552069</c:v>
                </c:pt>
                <c:pt idx="21">
                  <c:v>2945.484710561379</c:v>
                </c:pt>
                <c:pt idx="22">
                  <c:v>3038.0233525480021</c:v>
                </c:pt>
                <c:pt idx="23">
                  <c:v>3098.8995809976122</c:v>
                </c:pt>
                <c:pt idx="24">
                  <c:v>3252.0030290291038</c:v>
                </c:pt>
                <c:pt idx="25">
                  <c:v>3322.619575677129</c:v>
                </c:pt>
                <c:pt idx="26">
                  <c:v>3398.4427124355961</c:v>
                </c:pt>
                <c:pt idx="27">
                  <c:v>3525.3501037789438</c:v>
                </c:pt>
                <c:pt idx="28">
                  <c:v>3661.5734274389483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2E-467C-9ADA-62808EB5CC4A}"/>
            </c:ext>
          </c:extLst>
        </c:ser>
        <c:ser>
          <c:idx val="2"/>
          <c:order val="2"/>
          <c:tx>
            <c:strRef>
              <c:f>Газы!$D$181</c:f>
              <c:strCache>
                <c:ptCount val="1"/>
                <c:pt idx="0">
                  <c:v>N2O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Газы!$A$182:$A$210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Газы!$D$182:$D$210</c:f>
              <c:numCache>
                <c:formatCode>0.000</c:formatCode>
                <c:ptCount val="29"/>
                <c:pt idx="0">
                  <c:v>4138.9313454783387</c:v>
                </c:pt>
                <c:pt idx="1">
                  <c:v>4356.357465805494</c:v>
                </c:pt>
                <c:pt idx="2">
                  <c:v>3880.8802469406419</c:v>
                </c:pt>
                <c:pt idx="3">
                  <c:v>1924.9742402224915</c:v>
                </c:pt>
                <c:pt idx="4">
                  <c:v>1478.6003291333461</c:v>
                </c:pt>
                <c:pt idx="5">
                  <c:v>1292.4855352013155</c:v>
                </c:pt>
                <c:pt idx="6">
                  <c:v>1275.4077166839445</c:v>
                </c:pt>
                <c:pt idx="7">
                  <c:v>1617.6771706314844</c:v>
                </c:pt>
                <c:pt idx="8">
                  <c:v>1548.4077122615581</c:v>
                </c:pt>
                <c:pt idx="9">
                  <c:v>1584.081788431826</c:v>
                </c:pt>
                <c:pt idx="10">
                  <c:v>1575.3272870153662</c:v>
                </c:pt>
                <c:pt idx="11">
                  <c:v>1602.8579446024187</c:v>
                </c:pt>
                <c:pt idx="12">
                  <c:v>1593.3014952996448</c:v>
                </c:pt>
                <c:pt idx="13">
                  <c:v>1583.9770331119148</c:v>
                </c:pt>
                <c:pt idx="14">
                  <c:v>1608.2935759971551</c:v>
                </c:pt>
                <c:pt idx="15">
                  <c:v>1661.9045756646369</c:v>
                </c:pt>
                <c:pt idx="16">
                  <c:v>1726.0369624495634</c:v>
                </c:pt>
                <c:pt idx="17">
                  <c:v>1776.3350946846247</c:v>
                </c:pt>
                <c:pt idx="18">
                  <c:v>1926.4649208789908</c:v>
                </c:pt>
                <c:pt idx="19">
                  <c:v>2000.722880592584</c:v>
                </c:pt>
                <c:pt idx="20">
                  <c:v>1992.9729749335199</c:v>
                </c:pt>
                <c:pt idx="21">
                  <c:v>2090.9297839748174</c:v>
                </c:pt>
                <c:pt idx="22">
                  <c:v>2169.0131301656525</c:v>
                </c:pt>
                <c:pt idx="23">
                  <c:v>2199.6453601490675</c:v>
                </c:pt>
                <c:pt idx="24">
                  <c:v>2381.4064855277638</c:v>
                </c:pt>
                <c:pt idx="25">
                  <c:v>2385.8879174704498</c:v>
                </c:pt>
                <c:pt idx="26">
                  <c:v>2405.1328503990694</c:v>
                </c:pt>
                <c:pt idx="27">
                  <c:v>2528.8152667691784</c:v>
                </c:pt>
                <c:pt idx="28">
                  <c:v>2587.2946571181706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2E-467C-9ADA-62808EB5CC4A}"/>
            </c:ext>
          </c:extLst>
        </c:ser>
        <c:ser>
          <c:idx val="3"/>
          <c:order val="3"/>
          <c:tx>
            <c:strRef>
              <c:f>Газы!$E$181</c:f>
              <c:strCache>
                <c:ptCount val="1"/>
                <c:pt idx="0">
                  <c:v>HFC-32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Газы!$A$182:$A$210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Газы!$E$182:$E$210</c:f>
              <c:numCache>
                <c:formatCode>0.000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0.45932250000000002</c:v>
                </c:pt>
                <c:pt idx="21">
                  <c:v>2.57596625</c:v>
                </c:pt>
                <c:pt idx="22">
                  <c:v>3.0996070625000001</c:v>
                </c:pt>
                <c:pt idx="23">
                  <c:v>3.262632628125</c:v>
                </c:pt>
                <c:pt idx="24">
                  <c:v>3.84512023390625</c:v>
                </c:pt>
                <c:pt idx="25">
                  <c:v>4.0260019488203103</c:v>
                </c:pt>
                <c:pt idx="26">
                  <c:v>4.2768467814972704</c:v>
                </c:pt>
                <c:pt idx="27">
                  <c:v>4.4847088892726799</c:v>
                </c:pt>
                <c:pt idx="28" formatCode="General">
                  <c:v>4.556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2E-467C-9ADA-62808EB5CC4A}"/>
            </c:ext>
          </c:extLst>
        </c:ser>
        <c:ser>
          <c:idx val="4"/>
          <c:order val="4"/>
          <c:tx>
            <c:strRef>
              <c:f>Газы!$F$181</c:f>
              <c:strCache>
                <c:ptCount val="1"/>
                <c:pt idx="0">
                  <c:v>HFC-125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Газы!$A$182:$A$210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Газы!$F$182:$F$210</c:f>
              <c:numCache>
                <c:formatCode>0.000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3.8274599999999999</c:v>
                </c:pt>
                <c:pt idx="21">
                  <c:v>18.742010000000001</c:v>
                </c:pt>
                <c:pt idx="22">
                  <c:v>23.403985500000001</c:v>
                </c:pt>
                <c:pt idx="23">
                  <c:v>28.011826674999998</c:v>
                </c:pt>
                <c:pt idx="24">
                  <c:v>33.327938673749998</c:v>
                </c:pt>
                <c:pt idx="25">
                  <c:v>37.695104872687502</c:v>
                </c:pt>
                <c:pt idx="26">
                  <c:v>42.010932141784401</c:v>
                </c:pt>
                <c:pt idx="27">
                  <c:v>46.470574320516697</c:v>
                </c:pt>
                <c:pt idx="28" formatCode="General">
                  <c:v>49.281999999999996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2E-467C-9ADA-62808EB5CC4A}"/>
            </c:ext>
          </c:extLst>
        </c:ser>
        <c:ser>
          <c:idx val="5"/>
          <c:order val="5"/>
          <c:tx>
            <c:strRef>
              <c:f>Газы!$G$181</c:f>
              <c:strCache>
                <c:ptCount val="1"/>
                <c:pt idx="0">
                  <c:v>HFC-134a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Газы!$A$182:$A$210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Газы!$G$182:$G$210</c:f>
              <c:numCache>
                <c:formatCode>0.000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3.6367500000000001</c:v>
                </c:pt>
                <c:pt idx="6">
                  <c:v>4.0935375000000001</c:v>
                </c:pt>
                <c:pt idx="7">
                  <c:v>4.7177568750000001</c:v>
                </c:pt>
                <c:pt idx="8">
                  <c:v>5.5096433437499996</c:v>
                </c:pt>
                <c:pt idx="9">
                  <c:v>6.4693968421874999</c:v>
                </c:pt>
                <c:pt idx="10">
                  <c:v>7.5971873158593697</c:v>
                </c:pt>
                <c:pt idx="11">
                  <c:v>8.89315921848047</c:v>
                </c:pt>
                <c:pt idx="12">
                  <c:v>10.3574353357084</c:v>
                </c:pt>
                <c:pt idx="13">
                  <c:v>11.990120035352099</c:v>
                </c:pt>
                <c:pt idx="14">
                  <c:v>13.660652030049301</c:v>
                </c:pt>
                <c:pt idx="15">
                  <c:v>15.7592042255419</c:v>
                </c:pt>
                <c:pt idx="16">
                  <c:v>17.895923591710599</c:v>
                </c:pt>
                <c:pt idx="17">
                  <c:v>16.660385052953998</c:v>
                </c:pt>
                <c:pt idx="18">
                  <c:v>22.1387772950109</c:v>
                </c:pt>
                <c:pt idx="19">
                  <c:v>24.605560700759298</c:v>
                </c:pt>
                <c:pt idx="20">
                  <c:v>43.156979095645397</c:v>
                </c:pt>
                <c:pt idx="21">
                  <c:v>32.928765731298597</c:v>
                </c:pt>
                <c:pt idx="22">
                  <c:v>36.4426943716038</c:v>
                </c:pt>
                <c:pt idx="23">
                  <c:v>34.526946517425699</c:v>
                </c:pt>
                <c:pt idx="24">
                  <c:v>42.285381011374398</c:v>
                </c:pt>
                <c:pt idx="25">
                  <c:v>45.922502816230697</c:v>
                </c:pt>
                <c:pt idx="26">
                  <c:v>53.504757599618202</c:v>
                </c:pt>
                <c:pt idx="27">
                  <c:v>56.919638562008103</c:v>
                </c:pt>
                <c:pt idx="28" formatCode="General">
                  <c:v>62.523000000000003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2E-467C-9ADA-62808EB5CC4A}"/>
            </c:ext>
          </c:extLst>
        </c:ser>
        <c:ser>
          <c:idx val="6"/>
          <c:order val="6"/>
          <c:tx>
            <c:strRef>
              <c:f>Газы!$H$181</c:f>
              <c:strCache>
                <c:ptCount val="1"/>
                <c:pt idx="0">
                  <c:v>HFC-143a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Газы!$A$182:$A$210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Газы!$H$182:$H$210</c:f>
              <c:numCache>
                <c:formatCode>0.000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2.538837</c:v>
                </c:pt>
                <c:pt idx="21">
                  <c:v>9.8447929999999992</c:v>
                </c:pt>
                <c:pt idx="22">
                  <c:v>16.115714499999999</c:v>
                </c:pt>
                <c:pt idx="23">
                  <c:v>22.373548325000002</c:v>
                </c:pt>
                <c:pt idx="24">
                  <c:v>26.877255576250001</c:v>
                </c:pt>
                <c:pt idx="25">
                  <c:v>32.632662239812497</c:v>
                </c:pt>
                <c:pt idx="26">
                  <c:v>37.810194903840603</c:v>
                </c:pt>
                <c:pt idx="27">
                  <c:v>43.517936668264497</c:v>
                </c:pt>
                <c:pt idx="28" formatCode="General">
                  <c:v>47.433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2E-467C-9ADA-62808EB5CC4A}"/>
            </c:ext>
          </c:extLst>
        </c:ser>
        <c:ser>
          <c:idx val="7"/>
          <c:order val="7"/>
          <c:tx>
            <c:strRef>
              <c:f>Газы!$I$181</c:f>
              <c:strCache>
                <c:ptCount val="1"/>
                <c:pt idx="0">
                  <c:v>HFC-227ea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Газы!$A$182:$A$210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Газы!$I$182:$I$210</c:f>
              <c:numCache>
                <c:formatCode>0.000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44.759324999999997</c:v>
                </c:pt>
                <c:pt idx="23">
                  <c:v>77.009500000000003</c:v>
                </c:pt>
                <c:pt idx="24">
                  <c:v>109.40685000000001</c:v>
                </c:pt>
                <c:pt idx="25">
                  <c:v>99.607024999999993</c:v>
                </c:pt>
                <c:pt idx="26">
                  <c:v>168.2969325</c:v>
                </c:pt>
                <c:pt idx="27">
                  <c:v>190.1552475</c:v>
                </c:pt>
                <c:pt idx="28" formatCode="General">
                  <c:v>29.893999999999998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2E-467C-9ADA-62808EB5C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38537343"/>
        <c:axId val="2038544831"/>
      </c:barChart>
      <c:catAx>
        <c:axId val="203853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38544831"/>
        <c:crosses val="autoZero"/>
        <c:auto val="1"/>
        <c:lblAlgn val="ctr"/>
        <c:lblOffset val="100"/>
        <c:noMultiLvlLbl val="0"/>
      </c:catAx>
      <c:valAx>
        <c:axId val="2038544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CO2 eq.</a:t>
                </a:r>
              </a:p>
            </c:rich>
          </c:tx>
          <c:layout>
            <c:manualLayout>
              <c:xMode val="edge"/>
              <c:yMode val="edge"/>
              <c:x val="4.7961630695443642E-3"/>
              <c:y val="0.300038276465441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3853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184652278177453E-2"/>
          <c:y val="0.91266039661708953"/>
          <c:w val="0.9"/>
          <c:h val="7.3450714494021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2011</a:t>
            </a:r>
          </a:p>
        </c:rich>
      </c:tx>
      <c:layout>
        <c:manualLayout>
          <c:xMode val="edge"/>
          <c:yMode val="edge"/>
          <c:x val="0.44902613170722872"/>
          <c:y val="0.479980584936690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155216381335578"/>
          <c:y val="0.15472773637629003"/>
          <c:w val="0.53243717798244727"/>
          <c:h val="0.7780607678847056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380-43BD-B1AC-CA84F14F3EC2}"/>
              </c:ext>
            </c:extLst>
          </c:dPt>
          <c:dPt>
            <c:idx val="1"/>
            <c:bubble3D val="0"/>
            <c:spPr>
              <a:solidFill>
                <a:srgbClr val="00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80-43BD-B1AC-CA84F14F3EC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80-43BD-B1AC-CA84F14F3E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380-43BD-B1AC-CA84F14F3E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80-43BD-B1AC-CA84F14F3EC2}"/>
              </c:ext>
            </c:extLst>
          </c:dPt>
          <c:dLbls>
            <c:dLbl>
              <c:idx val="0"/>
              <c:layout>
                <c:manualLayout>
                  <c:x val="0.25507759831287258"/>
                  <c:y val="-0.147087003489236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80-43BD-B1AC-CA84F14F3EC2}"/>
                </c:ext>
              </c:extLst>
            </c:dLbl>
            <c:dLbl>
              <c:idx val="2"/>
              <c:layout>
                <c:manualLayout>
                  <c:x val="-0.19444438440294856"/>
                  <c:y val="2.00575818770281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161121354190308"/>
                      <c:h val="0.227550543390139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380-43BD-B1AC-CA84F14F3EC2}"/>
                </c:ext>
              </c:extLst>
            </c:dLbl>
            <c:dLbl>
              <c:idx val="3"/>
              <c:layout>
                <c:manualLayout>
                  <c:x val="-0.28174135708670978"/>
                  <c:y val="-0.127029948051018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58507964024102"/>
                      <c:h val="0.227550543390139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380-43BD-B1AC-CA84F14F3EC2}"/>
                </c:ext>
              </c:extLst>
            </c:dLbl>
            <c:dLbl>
              <c:idx val="4"/>
              <c:layout>
                <c:manualLayout>
                  <c:x val="-8.3631999446844157E-3"/>
                  <c:y val="-0.1270296848316133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7492571074854"/>
                      <c:h val="0.227550543390139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380-43BD-B1AC-CA84F14F3E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Газы!$I$71:$M$71</c:f>
              <c:strCache>
                <c:ptCount val="5"/>
                <c:pt idx="0">
                  <c:v>ГФУ-32</c:v>
                </c:pt>
                <c:pt idx="1">
                  <c:v>ГФУ-125</c:v>
                </c:pt>
                <c:pt idx="2">
                  <c:v>ГФУ-134a</c:v>
                </c:pt>
                <c:pt idx="3">
                  <c:v>ГФУ-143a</c:v>
                </c:pt>
                <c:pt idx="4">
                  <c:v>ГФУ-227ea</c:v>
                </c:pt>
              </c:strCache>
            </c:strRef>
          </c:cat>
          <c:val>
            <c:numRef>
              <c:f>Газы!$I$89:$M$89</c:f>
              <c:numCache>
                <c:formatCode>0.000</c:formatCode>
                <c:ptCount val="5"/>
                <c:pt idx="0">
                  <c:v>2.57596625</c:v>
                </c:pt>
                <c:pt idx="1">
                  <c:v>18.742010000000001</c:v>
                </c:pt>
                <c:pt idx="2">
                  <c:v>32.928765731298597</c:v>
                </c:pt>
                <c:pt idx="3">
                  <c:v>9.8447929999999992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0-43BD-B1AC-CA84F14F3EC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44005250382613464"/>
          <c:y val="0.48979618072536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249033708109954"/>
          <c:y val="0.11890948573007967"/>
          <c:w val="0.55652131288613094"/>
          <c:h val="0.8209908516743541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20-4476-9F20-707D7C30A17C}"/>
              </c:ext>
            </c:extLst>
          </c:dPt>
          <c:dPt>
            <c:idx val="1"/>
            <c:bubble3D val="0"/>
            <c:spPr>
              <a:solidFill>
                <a:srgbClr val="00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420-4476-9F20-707D7C30A17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20-4476-9F20-707D7C30A1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20-4476-9F20-707D7C30A17C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420-4476-9F20-707D7C30A17C}"/>
              </c:ext>
            </c:extLst>
          </c:dPt>
          <c:dLbls>
            <c:dLbl>
              <c:idx val="0"/>
              <c:layout>
                <c:manualLayout>
                  <c:x val="0.22595526281868569"/>
                  <c:y val="-0.136054494645934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748669703367906"/>
                      <c:h val="0.161156548908109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420-4476-9F20-707D7C30A17C}"/>
                </c:ext>
              </c:extLst>
            </c:dLbl>
            <c:dLbl>
              <c:idx val="2"/>
              <c:layout>
                <c:manualLayout>
                  <c:x val="6.4558828068124172E-2"/>
                  <c:y val="-2.04079063730817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815866249589242"/>
                      <c:h val="0.231531004087526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420-4476-9F20-707D7C30A17C}"/>
                </c:ext>
              </c:extLst>
            </c:dLbl>
            <c:dLbl>
              <c:idx val="3"/>
              <c:layout>
                <c:manualLayout>
                  <c:x val="-0.16139661629906121"/>
                  <c:y val="2.678238083581382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93202461071463"/>
                      <c:h val="0.231531004087526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420-4476-9F20-707D7C30A17C}"/>
                </c:ext>
              </c:extLst>
            </c:dLbl>
            <c:dLbl>
              <c:idx val="4"/>
              <c:layout>
                <c:manualLayout>
                  <c:x val="-0.29051390933831023"/>
                  <c:y val="-6.80269794991587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82267976478574"/>
                      <c:h val="0.231531004087526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420-4476-9F20-707D7C30A1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Газы!$I$71:$M$71</c:f>
              <c:strCache>
                <c:ptCount val="5"/>
                <c:pt idx="0">
                  <c:v>ГФУ-32</c:v>
                </c:pt>
                <c:pt idx="1">
                  <c:v>ГФУ-125</c:v>
                </c:pt>
                <c:pt idx="2">
                  <c:v>ГФУ-134a</c:v>
                </c:pt>
                <c:pt idx="3">
                  <c:v>ГФУ-143a</c:v>
                </c:pt>
                <c:pt idx="4">
                  <c:v>ГФУ-227ea</c:v>
                </c:pt>
              </c:strCache>
            </c:strRef>
          </c:cat>
          <c:val>
            <c:numRef>
              <c:f>Газы!$I$96:$M$96</c:f>
              <c:numCache>
                <c:formatCode>General</c:formatCode>
                <c:ptCount val="5"/>
                <c:pt idx="0">
                  <c:v>4.556</c:v>
                </c:pt>
                <c:pt idx="1">
                  <c:v>49.281999999999996</c:v>
                </c:pt>
                <c:pt idx="2">
                  <c:v>62.523000000000003</c:v>
                </c:pt>
                <c:pt idx="3">
                  <c:v>47.433</c:v>
                </c:pt>
                <c:pt idx="4">
                  <c:v>29.893999999999998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0-4476-9F20-707D7C30A1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96272862748737"/>
          <c:y val="0.10142921455206448"/>
          <c:w val="0.52727400234106292"/>
          <c:h val="0.86855167375922671"/>
        </c:manualLayout>
      </c:layout>
      <c:doughnutChart>
        <c:varyColors val="1"/>
        <c:ser>
          <c:idx val="0"/>
          <c:order val="0"/>
          <c:tx>
            <c:strRef>
              <c:f>Газы!$BG$4</c:f>
              <c:strCache>
                <c:ptCount val="1"/>
                <c:pt idx="0">
                  <c:v>2018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0AC-4F2A-B23A-142E5465A31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0AC-4F2A-B23A-142E5465A31B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0AC-4F2A-B23A-142E5465A31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0AC-4F2A-B23A-142E5465A31B}"/>
              </c:ext>
            </c:extLst>
          </c:dPt>
          <c:dLbls>
            <c:dLbl>
              <c:idx val="3"/>
              <c:layout>
                <c:manualLayout>
                  <c:x val="5.6737588652482268E-2"/>
                  <c:y val="-0.19813233357536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AC-4F2A-B23A-142E5465A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Газы!$BH$3:$BK$3</c:f>
              <c:strCache>
                <c:ptCount val="4"/>
                <c:pt idx="0">
                  <c:v>Двуокись углерода (CO2)</c:v>
                </c:pt>
                <c:pt idx="1">
                  <c:v>Метан (CH4)</c:v>
                </c:pt>
                <c:pt idx="2">
                  <c:v>Закись азота (N2O)</c:v>
                </c:pt>
                <c:pt idx="3">
                  <c:v>Гидрофторуглероды (ГФУ)</c:v>
                </c:pt>
              </c:strCache>
            </c:strRef>
          </c:cat>
          <c:val>
            <c:numRef>
              <c:f>Газы!$BH$4:$BK$4</c:f>
              <c:numCache>
                <c:formatCode>0.000</c:formatCode>
                <c:ptCount val="4"/>
                <c:pt idx="0">
                  <c:v>11415.854666362717</c:v>
                </c:pt>
                <c:pt idx="1">
                  <c:v>3661.5734274389483</c:v>
                </c:pt>
                <c:pt idx="2">
                  <c:v>2587.2946571181706</c:v>
                </c:pt>
                <c:pt idx="3">
                  <c:v>193.68816751862701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C-4F2A-B23A-142E5465A31B}"/>
            </c:ext>
          </c:extLst>
        </c:ser>
        <c:ser>
          <c:idx val="1"/>
          <c:order val="1"/>
          <c:tx>
            <c:strRef>
              <c:f>Газы!$BG$5</c:f>
              <c:strCache>
                <c:ptCount val="1"/>
                <c:pt idx="0">
                  <c:v>2019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0AC-4F2A-B23A-142E5465A31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0AC-4F2A-B23A-142E5465A31B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60AC-4F2A-B23A-142E5465A31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0AC-4F2A-B23A-142E5465A31B}"/>
              </c:ext>
            </c:extLst>
          </c:dPt>
          <c:dLbls>
            <c:dLbl>
              <c:idx val="3"/>
              <c:layout>
                <c:manualLayout>
                  <c:x val="2.1822149481723951E-2"/>
                  <c:y val="-0.1526593389842949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AC-4F2A-B23A-142E5465A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Газы!$BH$3:$BK$3</c:f>
              <c:strCache>
                <c:ptCount val="4"/>
                <c:pt idx="0">
                  <c:v>Двуокись углерода (CO2)</c:v>
                </c:pt>
                <c:pt idx="1">
                  <c:v>Метан (CH4)</c:v>
                </c:pt>
                <c:pt idx="2">
                  <c:v>Закись азота (N2O)</c:v>
                </c:pt>
                <c:pt idx="3">
                  <c:v>Гидрофторуглероды (ГФУ)</c:v>
                </c:pt>
              </c:strCache>
            </c:strRef>
          </c:cat>
          <c:val>
            <c:numRef>
              <c:f>Газы!$BH$5:$BK$5</c:f>
              <c:numCache>
                <c:formatCode>0.000</c:formatCode>
                <c:ptCount val="4"/>
                <c:pt idx="0">
                  <c:v>8671.7124709819</c:v>
                </c:pt>
                <c:pt idx="1">
                  <c:v>3758.6526220812384</c:v>
                </c:pt>
                <c:pt idx="2">
                  <c:v>2533.8135317067286</c:v>
                </c:pt>
                <c:pt idx="3">
                  <c:v>208.221249171083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AC-4F2A-B23A-142E5465A31B}"/>
            </c:ext>
          </c:extLst>
        </c:ser>
        <c:ser>
          <c:idx val="2"/>
          <c:order val="2"/>
          <c:tx>
            <c:strRef>
              <c:f>Газы!$BG$6</c:f>
              <c:strCache>
                <c:ptCount val="1"/>
                <c:pt idx="0">
                  <c:v>2020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0AC-4F2A-B23A-142E5465A31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0AC-4F2A-B23A-142E5465A31B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60AC-4F2A-B23A-142E5465A31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C-4F2A-B23A-142E5465A31B}"/>
              </c:ext>
            </c:extLst>
          </c:dPt>
          <c:dLbls>
            <c:dLbl>
              <c:idx val="3"/>
              <c:layout>
                <c:manualLayout>
                  <c:x val="-2.1822149481723948E-3"/>
                  <c:y val="-0.136418983773199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AC-4F2A-B23A-142E5465A3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Газы!$BH$3:$BK$3</c:f>
              <c:strCache>
                <c:ptCount val="4"/>
                <c:pt idx="0">
                  <c:v>Двуокись углерода (CO2)</c:v>
                </c:pt>
                <c:pt idx="1">
                  <c:v>Метан (CH4)</c:v>
                </c:pt>
                <c:pt idx="2">
                  <c:v>Закись азота (N2O)</c:v>
                </c:pt>
                <c:pt idx="3">
                  <c:v>Гидрофторуглероды (ГФУ)</c:v>
                </c:pt>
              </c:strCache>
            </c:strRef>
          </c:cat>
          <c:val>
            <c:numRef>
              <c:f>Газы!$BH$6:$BK$6</c:f>
              <c:numCache>
                <c:formatCode>0.000</c:formatCode>
                <c:ptCount val="4"/>
                <c:pt idx="0">
                  <c:v>8064.0723853248401</c:v>
                </c:pt>
                <c:pt idx="1">
                  <c:v>3855.8197912681348</c:v>
                </c:pt>
                <c:pt idx="2">
                  <c:v>2563.674804837724</c:v>
                </c:pt>
                <c:pt idx="3">
                  <c:v>227.72330990994999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AC-4F2A-B23A-142E5465A31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390622341166102"/>
          <c:y val="0.17245261009040538"/>
          <c:w val="0.10942705835640879"/>
          <c:h val="0.707915293376262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02866949323647E-2"/>
          <c:y val="0.1897259903866059"/>
          <c:w val="0.55136482939632547"/>
          <c:h val="0.67381844102734667"/>
        </c:manualLayout>
      </c:layout>
      <c:doughnutChart>
        <c:varyColors val="1"/>
        <c:ser>
          <c:idx val="0"/>
          <c:order val="0"/>
          <c:tx>
            <c:strRef>
              <c:f>Газы!$BG$21</c:f>
              <c:strCache>
                <c:ptCount val="1"/>
                <c:pt idx="0">
                  <c:v>2018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EF-4A62-9D21-C04F72E44A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EF-4A62-9D21-C04F72E44A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EF-4A62-9D21-C04F72E44A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8EF-4A62-9D21-C04F72E44A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Газы!$BH$20:$BK$20</c:f>
              <c:strCache>
                <c:ptCount val="4"/>
                <c:pt idx="0">
                  <c:v>Оксиды азота (Nox)</c:v>
                </c:pt>
                <c:pt idx="1">
                  <c:v>Оксид углерода (CO)</c:v>
                </c:pt>
                <c:pt idx="2">
                  <c:v>Неметановые летучие органические соединения (НМЛОС)</c:v>
                </c:pt>
                <c:pt idx="3">
                  <c:v>Двуокись серы (SO2)</c:v>
                </c:pt>
              </c:strCache>
            </c:strRef>
          </c:cat>
          <c:val>
            <c:numRef>
              <c:f>Газы!$BH$21:$BK$21</c:f>
              <c:numCache>
                <c:formatCode>0.000</c:formatCode>
                <c:ptCount val="4"/>
                <c:pt idx="0">
                  <c:v>35.924332002</c:v>
                </c:pt>
                <c:pt idx="1">
                  <c:v>266.697346864</c:v>
                </c:pt>
                <c:pt idx="2">
                  <c:v>40.232453843000002</c:v>
                </c:pt>
                <c:pt idx="3">
                  <c:v>42.655907765000002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EF-4A62-9D21-C04F72E44A13}"/>
            </c:ext>
          </c:extLst>
        </c:ser>
        <c:ser>
          <c:idx val="1"/>
          <c:order val="1"/>
          <c:tx>
            <c:strRef>
              <c:f>Газы!$BG$22</c:f>
              <c:strCache>
                <c:ptCount val="1"/>
                <c:pt idx="0">
                  <c:v>2019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688-49D3-970A-E5CE96FD59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688-49D3-970A-E5CE96FD59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688-49D3-970A-E5CE96FD59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688-49D3-970A-E5CE96FD59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Газы!$BH$20:$BK$20</c:f>
              <c:strCache>
                <c:ptCount val="4"/>
                <c:pt idx="0">
                  <c:v>Оксиды азота (Nox)</c:v>
                </c:pt>
                <c:pt idx="1">
                  <c:v>Оксид углерода (CO)</c:v>
                </c:pt>
                <c:pt idx="2">
                  <c:v>Неметановые летучие органические соединения (НМЛОС)</c:v>
                </c:pt>
                <c:pt idx="3">
                  <c:v>Двуокись серы (SO2)</c:v>
                </c:pt>
              </c:strCache>
            </c:strRef>
          </c:cat>
          <c:val>
            <c:numRef>
              <c:f>Газы!$BH$22:$BK$22</c:f>
              <c:numCache>
                <c:formatCode>0.000</c:formatCode>
                <c:ptCount val="4"/>
                <c:pt idx="0">
                  <c:v>29.276499239</c:v>
                </c:pt>
                <c:pt idx="1">
                  <c:v>224.10617069599999</c:v>
                </c:pt>
                <c:pt idx="2">
                  <c:v>35.380148834000003</c:v>
                </c:pt>
                <c:pt idx="3">
                  <c:v>30.091913844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EF-4A62-9D21-C04F72E44A13}"/>
            </c:ext>
          </c:extLst>
        </c:ser>
        <c:ser>
          <c:idx val="2"/>
          <c:order val="2"/>
          <c:tx>
            <c:strRef>
              <c:f>Газы!$BG$23</c:f>
              <c:strCache>
                <c:ptCount val="1"/>
                <c:pt idx="0">
                  <c:v>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688-49D3-970A-E5CE96FD59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688-49D3-970A-E5CE96FD59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688-49D3-970A-E5CE96FD59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688-49D3-970A-E5CE96FD59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Газы!$BH$20:$BK$20</c:f>
              <c:strCache>
                <c:ptCount val="4"/>
                <c:pt idx="0">
                  <c:v>Оксиды азота (Nox)</c:v>
                </c:pt>
                <c:pt idx="1">
                  <c:v>Оксид углерода (CO)</c:v>
                </c:pt>
                <c:pt idx="2">
                  <c:v>Неметановые летучие органические соединения (НМЛОС)</c:v>
                </c:pt>
                <c:pt idx="3">
                  <c:v>Двуокись серы (SO2)</c:v>
                </c:pt>
              </c:strCache>
            </c:strRef>
          </c:cat>
          <c:val>
            <c:numRef>
              <c:f>Газы!$BH$23:$BK$23</c:f>
              <c:numCache>
                <c:formatCode>0.000</c:formatCode>
                <c:ptCount val="4"/>
                <c:pt idx="0">
                  <c:v>27.160108193999999</c:v>
                </c:pt>
                <c:pt idx="1">
                  <c:v>223.275968245</c:v>
                </c:pt>
                <c:pt idx="2">
                  <c:v>33.248227524000001</c:v>
                </c:pt>
                <c:pt idx="3">
                  <c:v>48.328730729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EF-4A62-9D21-C04F72E44A1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444478094084399"/>
          <c:y val="0.12945315277726716"/>
          <c:w val="0.24017060367454068"/>
          <c:h val="0.813165528671290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 sz="1000"/>
              <a:t>Гг СО2 экв.</a:t>
            </a:r>
          </a:p>
        </c:rich>
      </c:tx>
      <c:layout>
        <c:manualLayout>
          <c:xMode val="edge"/>
          <c:yMode val="edge"/>
          <c:x val="0.13641025641025642"/>
          <c:y val="2.3148148148148147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2180672232025"/>
          <c:y val="6.7129629629629636E-2"/>
          <c:w val="0.84725199483843783"/>
          <c:h val="0.67636956838728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Газы!$N$2</c:f>
              <c:strCache>
                <c:ptCount val="1"/>
                <c:pt idx="0">
                  <c:v>CO2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Газы!$L$3:$L$33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Газы!$N$3:$N$33</c:f>
              <c:numCache>
                <c:formatCode>0</c:formatCode>
                <c:ptCount val="31"/>
                <c:pt idx="0">
                  <c:v>20304.803480672002</c:v>
                </c:pt>
                <c:pt idx="1">
                  <c:v>17925.707688582712</c:v>
                </c:pt>
                <c:pt idx="2">
                  <c:v>14295.31386467218</c:v>
                </c:pt>
                <c:pt idx="3">
                  <c:v>10523.650323276115</c:v>
                </c:pt>
                <c:pt idx="4">
                  <c:v>7277.6138247624294</c:v>
                </c:pt>
                <c:pt idx="5">
                  <c:v>5332.9557904396797</c:v>
                </c:pt>
                <c:pt idx="6">
                  <c:v>5136.6104979906904</c:v>
                </c:pt>
                <c:pt idx="7">
                  <c:v>5506.4088785400509</c:v>
                </c:pt>
                <c:pt idx="8">
                  <c:v>4951.2751688165099</c:v>
                </c:pt>
                <c:pt idx="9">
                  <c:v>4771.1281483557796</c:v>
                </c:pt>
                <c:pt idx="10">
                  <c:v>4448.4029947656691</c:v>
                </c:pt>
                <c:pt idx="11">
                  <c:v>4840.4388920353294</c:v>
                </c:pt>
                <c:pt idx="12">
                  <c:v>4530.1006314645101</c:v>
                </c:pt>
                <c:pt idx="13">
                  <c:v>4795.2538950444505</c:v>
                </c:pt>
                <c:pt idx="14">
                  <c:v>5083.2019256743697</c:v>
                </c:pt>
                <c:pt idx="15">
                  <c:v>5486.4978935524505</c:v>
                </c:pt>
                <c:pt idx="16">
                  <c:v>5588.4004282011902</c:v>
                </c:pt>
                <c:pt idx="17">
                  <c:v>6502.9027736037606</c:v>
                </c:pt>
                <c:pt idx="18">
                  <c:v>7297.9163959227699</c:v>
                </c:pt>
                <c:pt idx="19">
                  <c:v>6875.946654935171</c:v>
                </c:pt>
                <c:pt idx="20">
                  <c:v>6367.8985554459996</c:v>
                </c:pt>
                <c:pt idx="21">
                  <c:v>7912.9501842322497</c:v>
                </c:pt>
                <c:pt idx="22">
                  <c:v>9474.134434805248</c:v>
                </c:pt>
                <c:pt idx="23">
                  <c:v>9422.4573582567391</c:v>
                </c:pt>
                <c:pt idx="24">
                  <c:v>9705.6977140961917</c:v>
                </c:pt>
                <c:pt idx="25">
                  <c:v>10275.014105098548</c:v>
                </c:pt>
                <c:pt idx="26">
                  <c:v>8840.4649582208494</c:v>
                </c:pt>
                <c:pt idx="27">
                  <c:v>9449.0676405170198</c:v>
                </c:pt>
                <c:pt idx="28">
                  <c:v>11415.854666362717</c:v>
                </c:pt>
                <c:pt idx="29">
                  <c:v>8671.7124709819</c:v>
                </c:pt>
                <c:pt idx="30">
                  <c:v>8064.0723853248401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8-4461-99F8-D758F7F08D17}"/>
            </c:ext>
          </c:extLst>
        </c:ser>
        <c:ser>
          <c:idx val="1"/>
          <c:order val="1"/>
          <c:tx>
            <c:strRef>
              <c:f>Газы!$O$2</c:f>
              <c:strCache>
                <c:ptCount val="1"/>
                <c:pt idx="0">
                  <c:v>CH4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Газы!$L$3:$L$33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Газы!$O$3:$O$33</c:f>
              <c:numCache>
                <c:formatCode>0</c:formatCode>
                <c:ptCount val="31"/>
                <c:pt idx="0">
                  <c:v>3846.9409285965212</c:v>
                </c:pt>
                <c:pt idx="1">
                  <c:v>3704.4876152733746</c:v>
                </c:pt>
                <c:pt idx="2">
                  <c:v>3352.9594951021886</c:v>
                </c:pt>
                <c:pt idx="3">
                  <c:v>2971.1963364499711</c:v>
                </c:pt>
                <c:pt idx="4">
                  <c:v>2410.4720848582078</c:v>
                </c:pt>
                <c:pt idx="5">
                  <c:v>2176.5913098559349</c:v>
                </c:pt>
                <c:pt idx="6">
                  <c:v>2099.4915516437477</c:v>
                </c:pt>
                <c:pt idx="7">
                  <c:v>2155.285572372828</c:v>
                </c:pt>
                <c:pt idx="8">
                  <c:v>2185.710070885089</c:v>
                </c:pt>
                <c:pt idx="9">
                  <c:v>2209.2804611778179</c:v>
                </c:pt>
                <c:pt idx="10">
                  <c:v>2245.169148883479</c:v>
                </c:pt>
                <c:pt idx="11">
                  <c:v>2265.4263694766969</c:v>
                </c:pt>
                <c:pt idx="12">
                  <c:v>2306.8816978539571</c:v>
                </c:pt>
                <c:pt idx="13">
                  <c:v>2284.6696528780108</c:v>
                </c:pt>
                <c:pt idx="14">
                  <c:v>2329.8553265736632</c:v>
                </c:pt>
                <c:pt idx="15">
                  <c:v>2376.8234341290181</c:v>
                </c:pt>
                <c:pt idx="16">
                  <c:v>2447.2909110176938</c:v>
                </c:pt>
                <c:pt idx="17">
                  <c:v>2535.280724703447</c:v>
                </c:pt>
                <c:pt idx="18">
                  <c:v>2663.8590518567371</c:v>
                </c:pt>
                <c:pt idx="19">
                  <c:v>2769.4595794020329</c:v>
                </c:pt>
                <c:pt idx="20">
                  <c:v>2856.6928508552069</c:v>
                </c:pt>
                <c:pt idx="21">
                  <c:v>2945.484710561379</c:v>
                </c:pt>
                <c:pt idx="22">
                  <c:v>3038.0233525480021</c:v>
                </c:pt>
                <c:pt idx="23">
                  <c:v>3098.8995809976122</c:v>
                </c:pt>
                <c:pt idx="24">
                  <c:v>3252.0030290291038</c:v>
                </c:pt>
                <c:pt idx="25">
                  <c:v>3322.619575677129</c:v>
                </c:pt>
                <c:pt idx="26">
                  <c:v>3398.4427124355961</c:v>
                </c:pt>
                <c:pt idx="27">
                  <c:v>3525.3501037789438</c:v>
                </c:pt>
                <c:pt idx="28">
                  <c:v>3661.5734274389483</c:v>
                </c:pt>
                <c:pt idx="29">
                  <c:v>3758.6526220812384</c:v>
                </c:pt>
                <c:pt idx="30">
                  <c:v>3855.8197912681348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18-4461-99F8-D758F7F08D17}"/>
            </c:ext>
          </c:extLst>
        </c:ser>
        <c:ser>
          <c:idx val="2"/>
          <c:order val="2"/>
          <c:tx>
            <c:strRef>
              <c:f>Газы!$P$2</c:f>
              <c:strCache>
                <c:ptCount val="1"/>
                <c:pt idx="0">
                  <c:v>N2O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Газы!$L$3:$L$33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Газы!$P$3:$P$33</c:f>
              <c:numCache>
                <c:formatCode>0</c:formatCode>
                <c:ptCount val="31"/>
                <c:pt idx="0">
                  <c:v>4138.9313454783387</c:v>
                </c:pt>
                <c:pt idx="1">
                  <c:v>4356.357465805494</c:v>
                </c:pt>
                <c:pt idx="2">
                  <c:v>3880.8802469406419</c:v>
                </c:pt>
                <c:pt idx="3">
                  <c:v>1924.9742402224915</c:v>
                </c:pt>
                <c:pt idx="4">
                  <c:v>1478.6003291333461</c:v>
                </c:pt>
                <c:pt idx="5">
                  <c:v>1292.4855352013155</c:v>
                </c:pt>
                <c:pt idx="6">
                  <c:v>1275.4077166839445</c:v>
                </c:pt>
                <c:pt idx="7">
                  <c:v>1617.6771706314844</c:v>
                </c:pt>
                <c:pt idx="8">
                  <c:v>1548.4077122615581</c:v>
                </c:pt>
                <c:pt idx="9">
                  <c:v>1584.081788431826</c:v>
                </c:pt>
                <c:pt idx="10">
                  <c:v>1575.3272870153662</c:v>
                </c:pt>
                <c:pt idx="11">
                  <c:v>1602.8579446024187</c:v>
                </c:pt>
                <c:pt idx="12">
                  <c:v>1593.3014952996448</c:v>
                </c:pt>
                <c:pt idx="13">
                  <c:v>1583.9770331119148</c:v>
                </c:pt>
                <c:pt idx="14">
                  <c:v>1608.2935759971551</c:v>
                </c:pt>
                <c:pt idx="15">
                  <c:v>1661.9045756646369</c:v>
                </c:pt>
                <c:pt idx="16">
                  <c:v>1726.0369624495634</c:v>
                </c:pt>
                <c:pt idx="17">
                  <c:v>1776.3350946846247</c:v>
                </c:pt>
                <c:pt idx="18">
                  <c:v>1926.4649208789908</c:v>
                </c:pt>
                <c:pt idx="19">
                  <c:v>2000.722880592584</c:v>
                </c:pt>
                <c:pt idx="20">
                  <c:v>1992.9729749335199</c:v>
                </c:pt>
                <c:pt idx="21">
                  <c:v>2090.9297839748174</c:v>
                </c:pt>
                <c:pt idx="22">
                  <c:v>2169.0131301656525</c:v>
                </c:pt>
                <c:pt idx="23">
                  <c:v>2199.6453601490675</c:v>
                </c:pt>
                <c:pt idx="24">
                  <c:v>2381.4064855277638</c:v>
                </c:pt>
                <c:pt idx="25">
                  <c:v>2385.8879174704498</c:v>
                </c:pt>
                <c:pt idx="26">
                  <c:v>2405.1328503990694</c:v>
                </c:pt>
                <c:pt idx="27">
                  <c:v>2528.8152667691784</c:v>
                </c:pt>
                <c:pt idx="28">
                  <c:v>2587.2946571181706</c:v>
                </c:pt>
                <c:pt idx="29">
                  <c:v>2533.8135317067286</c:v>
                </c:pt>
                <c:pt idx="30">
                  <c:v>2563.674804837724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18-4461-99F8-D758F7F08D17}"/>
            </c:ext>
          </c:extLst>
        </c:ser>
        <c:ser>
          <c:idx val="3"/>
          <c:order val="3"/>
          <c:tx>
            <c:strRef>
              <c:f>Газы!$Q$2</c:f>
              <c:strCache>
                <c:ptCount val="1"/>
                <c:pt idx="0">
                  <c:v>HFC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Газы!$L$3:$L$33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Газы!$Q$3:$Q$33</c:f>
              <c:numCache>
                <c:formatCode>0</c:formatCode>
                <c:ptCount val="31"/>
                <c:pt idx="5">
                  <c:v>3.6367500000000001</c:v>
                </c:pt>
                <c:pt idx="6">
                  <c:v>4.0935375000000001</c:v>
                </c:pt>
                <c:pt idx="7">
                  <c:v>4.7177568750000001</c:v>
                </c:pt>
                <c:pt idx="8">
                  <c:v>5.5096433437499996</c:v>
                </c:pt>
                <c:pt idx="9">
                  <c:v>6.4693968421874999</c:v>
                </c:pt>
                <c:pt idx="10">
                  <c:v>7.5971873158593697</c:v>
                </c:pt>
                <c:pt idx="11">
                  <c:v>8.89315921848047</c:v>
                </c:pt>
                <c:pt idx="12">
                  <c:v>10.3574353357084</c:v>
                </c:pt>
                <c:pt idx="13">
                  <c:v>11.990120035352099</c:v>
                </c:pt>
                <c:pt idx="14">
                  <c:v>13.660652030049301</c:v>
                </c:pt>
                <c:pt idx="15">
                  <c:v>15.7592042255419</c:v>
                </c:pt>
                <c:pt idx="16">
                  <c:v>17.895923591710599</c:v>
                </c:pt>
                <c:pt idx="17">
                  <c:v>16.660385052953998</c:v>
                </c:pt>
                <c:pt idx="18">
                  <c:v>22.1387772950109</c:v>
                </c:pt>
                <c:pt idx="19">
                  <c:v>24.605560700759298</c:v>
                </c:pt>
                <c:pt idx="20">
                  <c:v>49.982598595645399</c:v>
                </c:pt>
                <c:pt idx="21">
                  <c:v>64.091534981298594</c:v>
                </c:pt>
                <c:pt idx="22">
                  <c:v>123.82132643410399</c:v>
                </c:pt>
                <c:pt idx="23">
                  <c:v>165.184454145551</c:v>
                </c:pt>
                <c:pt idx="24">
                  <c:v>215.74254549528101</c:v>
                </c:pt>
                <c:pt idx="25">
                  <c:v>219.883296877551</c:v>
                </c:pt>
                <c:pt idx="26">
                  <c:v>305.89966392674</c:v>
                </c:pt>
                <c:pt idx="27">
                  <c:v>341.54810594006199</c:v>
                </c:pt>
                <c:pt idx="28">
                  <c:v>193.68816751862701</c:v>
                </c:pt>
                <c:pt idx="29">
                  <c:v>208.221249171083</c:v>
                </c:pt>
                <c:pt idx="30">
                  <c:v>227.72330990994999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18-4461-99F8-D758F7F08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702688"/>
        <c:axId val="132694784"/>
      </c:barChart>
      <c:catAx>
        <c:axId val="1327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2694784"/>
        <c:crosses val="autoZero"/>
        <c:auto val="1"/>
        <c:lblAlgn val="ctr"/>
        <c:lblOffset val="100"/>
        <c:noMultiLvlLbl val="0"/>
      </c:catAx>
      <c:valAx>
        <c:axId val="1326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>
            <a:solidFill>
              <a:schemeClr val="accent5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2702688"/>
        <c:crosses val="autoZero"/>
        <c:crossBetween val="between"/>
        <c:majorUnit val="2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 sz="1200" b="1"/>
              <a:t>СО2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365289004989207E-2"/>
          <c:y val="0.10006875559941435"/>
          <c:w val="0.87991692998889304"/>
          <c:h val="0.65114507431476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Газы!$B$216</c:f>
              <c:strCache>
                <c:ptCount val="1"/>
                <c:pt idx="0">
                  <c:v>Энергетика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Газы!$A$217:$A$247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Газы!$B$217:$B$247</c:f>
              <c:numCache>
                <c:formatCode>0.000</c:formatCode>
                <c:ptCount val="31"/>
                <c:pt idx="0">
                  <c:v>19429.632160760601</c:v>
                </c:pt>
                <c:pt idx="1">
                  <c:v>17092.313170552599</c:v>
                </c:pt>
                <c:pt idx="2">
                  <c:v>13655.434827421101</c:v>
                </c:pt>
                <c:pt idx="3">
                  <c:v>10126.430515731299</c:v>
                </c:pt>
                <c:pt idx="4">
                  <c:v>7063.5404817845201</c:v>
                </c:pt>
                <c:pt idx="5">
                  <c:v>5163.6156704204896</c:v>
                </c:pt>
                <c:pt idx="6">
                  <c:v>4865.5999431272403</c:v>
                </c:pt>
                <c:pt idx="7">
                  <c:v>5175.1946252607104</c:v>
                </c:pt>
                <c:pt idx="8">
                  <c:v>4606.1766810602103</c:v>
                </c:pt>
                <c:pt idx="9">
                  <c:v>4571.4006596326199</c:v>
                </c:pt>
                <c:pt idx="10">
                  <c:v>4223.9056577502097</c:v>
                </c:pt>
                <c:pt idx="11">
                  <c:v>4608.1496586253497</c:v>
                </c:pt>
                <c:pt idx="12">
                  <c:v>4266.9415441880601</c:v>
                </c:pt>
                <c:pt idx="13">
                  <c:v>4432.9329773491099</c:v>
                </c:pt>
                <c:pt idx="14">
                  <c:v>4657.3769168744002</c:v>
                </c:pt>
                <c:pt idx="15">
                  <c:v>5014.9132664147601</c:v>
                </c:pt>
                <c:pt idx="16">
                  <c:v>5045.6057039531997</c:v>
                </c:pt>
                <c:pt idx="17">
                  <c:v>5929.6076563747401</c:v>
                </c:pt>
                <c:pt idx="18">
                  <c:v>6808.5753512663096</c:v>
                </c:pt>
                <c:pt idx="19">
                  <c:v>6630.00468286664</c:v>
                </c:pt>
                <c:pt idx="20">
                  <c:v>5980.9705901707202</c:v>
                </c:pt>
                <c:pt idx="21">
                  <c:v>7403.1294282933204</c:v>
                </c:pt>
                <c:pt idx="22">
                  <c:v>8858.3015529998393</c:v>
                </c:pt>
                <c:pt idx="23">
                  <c:v>8632.2599441247803</c:v>
                </c:pt>
                <c:pt idx="24">
                  <c:v>8842.90068046345</c:v>
                </c:pt>
                <c:pt idx="25">
                  <c:v>9546.0026051079294</c:v>
                </c:pt>
                <c:pt idx="26">
                  <c:v>8187.67730278832</c:v>
                </c:pt>
                <c:pt idx="27">
                  <c:v>8707.7053360868649</c:v>
                </c:pt>
                <c:pt idx="28">
                  <c:v>10442.5925271207</c:v>
                </c:pt>
                <c:pt idx="29">
                  <c:v>7718.3127526841599</c:v>
                </c:pt>
                <c:pt idx="30">
                  <c:v>7155.2919885205401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8-4E63-8AE8-4C0E9D4F9C09}"/>
            </c:ext>
          </c:extLst>
        </c:ser>
        <c:ser>
          <c:idx val="1"/>
          <c:order val="1"/>
          <c:tx>
            <c:strRef>
              <c:f>Газы!$C$216</c:f>
              <c:strCache>
                <c:ptCount val="1"/>
                <c:pt idx="0">
                  <c:v>ППИП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Газы!$A$217:$A$247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Газы!$C$217:$C$247</c:f>
              <c:numCache>
                <c:formatCode>0.000</c:formatCode>
                <c:ptCount val="31"/>
                <c:pt idx="0">
                  <c:v>871.63847402338502</c:v>
                </c:pt>
                <c:pt idx="1">
                  <c:v>829.76466551818498</c:v>
                </c:pt>
                <c:pt idx="2">
                  <c:v>636.14450782381903</c:v>
                </c:pt>
                <c:pt idx="3">
                  <c:v>393.42707414325599</c:v>
                </c:pt>
                <c:pt idx="4">
                  <c:v>210.270232123499</c:v>
                </c:pt>
                <c:pt idx="5">
                  <c:v>165.512193516753</c:v>
                </c:pt>
                <c:pt idx="6">
                  <c:v>267.11359574028899</c:v>
                </c:pt>
                <c:pt idx="7">
                  <c:v>327.25277347137802</c:v>
                </c:pt>
                <c:pt idx="8">
                  <c:v>341.06797532752699</c:v>
                </c:pt>
                <c:pt idx="9">
                  <c:v>195.62568770559599</c:v>
                </c:pt>
                <c:pt idx="10">
                  <c:v>220.332820087432</c:v>
                </c:pt>
                <c:pt idx="11">
                  <c:v>228.07914592837901</c:v>
                </c:pt>
                <c:pt idx="12">
                  <c:v>258.90388043487297</c:v>
                </c:pt>
                <c:pt idx="13">
                  <c:v>358.02194507453999</c:v>
                </c:pt>
                <c:pt idx="14">
                  <c:v>421.46963697915601</c:v>
                </c:pt>
                <c:pt idx="15">
                  <c:v>467.17105134250102</c:v>
                </c:pt>
                <c:pt idx="16">
                  <c:v>538.33061476961495</c:v>
                </c:pt>
                <c:pt idx="17">
                  <c:v>568.77505974417704</c:v>
                </c:pt>
                <c:pt idx="18">
                  <c:v>484.77902616687498</c:v>
                </c:pt>
                <c:pt idx="19">
                  <c:v>241.29558037574199</c:v>
                </c:pt>
                <c:pt idx="20">
                  <c:v>381.89399828009402</c:v>
                </c:pt>
                <c:pt idx="21">
                  <c:v>504.956888930905</c:v>
                </c:pt>
                <c:pt idx="22">
                  <c:v>611.16167446456302</c:v>
                </c:pt>
                <c:pt idx="23">
                  <c:v>785.07546438471297</c:v>
                </c:pt>
                <c:pt idx="24">
                  <c:v>857.76261544392503</c:v>
                </c:pt>
                <c:pt idx="25">
                  <c:v>724.01678683861201</c:v>
                </c:pt>
                <c:pt idx="26">
                  <c:v>647.35934523094602</c:v>
                </c:pt>
                <c:pt idx="27">
                  <c:v>736.54942229894391</c:v>
                </c:pt>
                <c:pt idx="28">
                  <c:v>968.86435522282704</c:v>
                </c:pt>
                <c:pt idx="29">
                  <c:v>949.19053320334604</c:v>
                </c:pt>
                <c:pt idx="30">
                  <c:v>904.45209659950206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A8-4E63-8AE8-4C0E9D4F9C09}"/>
            </c:ext>
          </c:extLst>
        </c:ser>
        <c:ser>
          <c:idx val="2"/>
          <c:order val="2"/>
          <c:tx>
            <c:strRef>
              <c:f>Газы!$D$216</c:f>
              <c:strCache>
                <c:ptCount val="1"/>
                <c:pt idx="0">
                  <c:v>Отходы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Газы!$A$217:$A$247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Газы!$D$217:$D$247</c:f>
              <c:numCache>
                <c:formatCode>0.000</c:formatCode>
                <c:ptCount val="31"/>
                <c:pt idx="0">
                  <c:v>3.5328458880000002</c:v>
                </c:pt>
                <c:pt idx="1">
                  <c:v>3.6298525119999998</c:v>
                </c:pt>
                <c:pt idx="2">
                  <c:v>3.7345294272</c:v>
                </c:pt>
                <c:pt idx="3">
                  <c:v>3.7927334016000001</c:v>
                </c:pt>
                <c:pt idx="4">
                  <c:v>3.8031108543999999</c:v>
                </c:pt>
                <c:pt idx="5">
                  <c:v>3.8279265024</c:v>
                </c:pt>
                <c:pt idx="6">
                  <c:v>3.8969591231999998</c:v>
                </c:pt>
                <c:pt idx="7">
                  <c:v>3.961479808</c:v>
                </c:pt>
                <c:pt idx="8">
                  <c:v>4.0305124287999998</c:v>
                </c:pt>
                <c:pt idx="9">
                  <c:v>4.1018010175999997</c:v>
                </c:pt>
                <c:pt idx="10">
                  <c:v>4.1645169280000003</c:v>
                </c:pt>
                <c:pt idx="11">
                  <c:v>4.2100874815999996</c:v>
                </c:pt>
                <c:pt idx="12">
                  <c:v>4.2552068415999997</c:v>
                </c:pt>
                <c:pt idx="13">
                  <c:v>4.2989726207999999</c:v>
                </c:pt>
                <c:pt idx="14">
                  <c:v>4.3553718208000003</c:v>
                </c:pt>
                <c:pt idx="15">
                  <c:v>4.4135757951999999</c:v>
                </c:pt>
                <c:pt idx="16">
                  <c:v>4.4641094784000002</c:v>
                </c:pt>
                <c:pt idx="17">
                  <c:v>4.5200574847999997</c:v>
                </c:pt>
                <c:pt idx="18">
                  <c:v>4.5620184895999998</c:v>
                </c:pt>
                <c:pt idx="19">
                  <c:v>4.6463916928</c:v>
                </c:pt>
                <c:pt idx="20">
                  <c:v>5.0339669952000001</c:v>
                </c:pt>
                <c:pt idx="21">
                  <c:v>4.8638670079999997</c:v>
                </c:pt>
                <c:pt idx="22">
                  <c:v>4.6712073407999997</c:v>
                </c:pt>
                <c:pt idx="23">
                  <c:v>5.1219497472000004</c:v>
                </c:pt>
                <c:pt idx="24">
                  <c:v>5.0344181888000001</c:v>
                </c:pt>
                <c:pt idx="25">
                  <c:v>4.9947131520000001</c:v>
                </c:pt>
                <c:pt idx="26">
                  <c:v>5.4283102016000004</c:v>
                </c:pt>
                <c:pt idx="27">
                  <c:v>4.8128821312000003</c:v>
                </c:pt>
                <c:pt idx="28">
                  <c:v>4.3977840192000004</c:v>
                </c:pt>
                <c:pt idx="29">
                  <c:v>4.2091850944000004</c:v>
                </c:pt>
                <c:pt idx="30">
                  <c:v>4.3283002047999997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A8-4E63-8AE8-4C0E9D4F9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59731328"/>
        <c:axId val="259750048"/>
      </c:barChart>
      <c:catAx>
        <c:axId val="259731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 sz="900">
                    <a:solidFill>
                      <a:sysClr val="windowText" lastClr="000000"/>
                    </a:solidFill>
                  </a:rPr>
                  <a:t>Гг</a:t>
                </a:r>
              </a:p>
            </c:rich>
          </c:tx>
          <c:layout>
            <c:manualLayout>
              <c:xMode val="edge"/>
              <c:yMode val="edge"/>
              <c:x val="0.10496586764590923"/>
              <c:y val="6.7314194148387047E-2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9750048"/>
        <c:crosses val="autoZero"/>
        <c:auto val="1"/>
        <c:lblAlgn val="ctr"/>
        <c:lblOffset val="100"/>
        <c:noMultiLvlLbl val="0"/>
      </c:catAx>
      <c:valAx>
        <c:axId val="2597500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9731328"/>
        <c:crosses val="autoZero"/>
        <c:crossBetween val="between"/>
        <c:majorUnit val="2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 sz="1200" b="1"/>
              <a:t>СН4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123241505593346E-2"/>
          <c:y val="9.8489653807486727E-2"/>
          <c:w val="0.91228478706681149"/>
          <c:h val="0.64716214373995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Газы!$G$216</c:f>
              <c:strCache>
                <c:ptCount val="1"/>
                <c:pt idx="0">
                  <c:v>Энергетика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Газы!$F$217:$F$247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Газы!$G$217:$G$247</c:f>
              <c:numCache>
                <c:formatCode>0.000</c:formatCode>
                <c:ptCount val="31"/>
                <c:pt idx="0">
                  <c:v>41.367658578910003</c:v>
                </c:pt>
                <c:pt idx="1">
                  <c:v>36.944073894909998</c:v>
                </c:pt>
                <c:pt idx="2">
                  <c:v>28.44372978218</c:v>
                </c:pt>
                <c:pt idx="3">
                  <c:v>20.234375172749999</c:v>
                </c:pt>
                <c:pt idx="4">
                  <c:v>13.18714130403</c:v>
                </c:pt>
                <c:pt idx="5">
                  <c:v>8.3773760291499997</c:v>
                </c:pt>
                <c:pt idx="6">
                  <c:v>8.1454623296200008</c:v>
                </c:pt>
                <c:pt idx="7">
                  <c:v>7.98542537296</c:v>
                </c:pt>
                <c:pt idx="8">
                  <c:v>8.0691206123499999</c:v>
                </c:pt>
                <c:pt idx="9">
                  <c:v>7.6316525195900002</c:v>
                </c:pt>
                <c:pt idx="10">
                  <c:v>8.00820642459</c:v>
                </c:pt>
                <c:pt idx="11">
                  <c:v>8.2140358540400005</c:v>
                </c:pt>
                <c:pt idx="12">
                  <c:v>8.5392243448999992</c:v>
                </c:pt>
                <c:pt idx="13">
                  <c:v>7.76486050926</c:v>
                </c:pt>
                <c:pt idx="14">
                  <c:v>8.0101073191900003</c:v>
                </c:pt>
                <c:pt idx="15">
                  <c:v>7.2323545890369996</c:v>
                </c:pt>
                <c:pt idx="16">
                  <c:v>7.0090107133139998</c:v>
                </c:pt>
                <c:pt idx="17">
                  <c:v>7.2576651536650001</c:v>
                </c:pt>
                <c:pt idx="18">
                  <c:v>8.6188450335029998</c:v>
                </c:pt>
                <c:pt idx="19">
                  <c:v>7.9591076364050002</c:v>
                </c:pt>
                <c:pt idx="20">
                  <c:v>9.1674399268499993</c:v>
                </c:pt>
                <c:pt idx="21">
                  <c:v>9.2086910211959996</c:v>
                </c:pt>
                <c:pt idx="22">
                  <c:v>10.427265245779999</c:v>
                </c:pt>
                <c:pt idx="23">
                  <c:v>8.8395281391879994</c:v>
                </c:pt>
                <c:pt idx="24">
                  <c:v>11.44121621915</c:v>
                </c:pt>
                <c:pt idx="25">
                  <c:v>11.683928424755001</c:v>
                </c:pt>
                <c:pt idx="26">
                  <c:v>11.6450941364056</c:v>
                </c:pt>
                <c:pt idx="27">
                  <c:v>14.144300251606801</c:v>
                </c:pt>
                <c:pt idx="28">
                  <c:v>16.37653952554</c:v>
                </c:pt>
                <c:pt idx="29">
                  <c:v>16.572396678815398</c:v>
                </c:pt>
                <c:pt idx="30">
                  <c:v>18.477588520313997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4-465D-8E91-94ACA5F2AFED}"/>
            </c:ext>
          </c:extLst>
        </c:ser>
        <c:ser>
          <c:idx val="1"/>
          <c:order val="1"/>
          <c:tx>
            <c:strRef>
              <c:f>Газы!$H$216</c:f>
              <c:strCache>
                <c:ptCount val="1"/>
                <c:pt idx="0">
                  <c:v>СХ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Газы!$F$217:$F$247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Газы!$H$217:$H$247</c:f>
              <c:numCache>
                <c:formatCode>0.000</c:formatCode>
                <c:ptCount val="31"/>
                <c:pt idx="0">
                  <c:v>123.711251831623</c:v>
                </c:pt>
                <c:pt idx="1">
                  <c:v>121.080187675145</c:v>
                </c:pt>
                <c:pt idx="2">
                  <c:v>113.43960615356301</c:v>
                </c:pt>
                <c:pt idx="3">
                  <c:v>103.468135163756</c:v>
                </c:pt>
                <c:pt idx="4">
                  <c:v>84.314428056308401</c:v>
                </c:pt>
                <c:pt idx="5">
                  <c:v>78.157858470457398</c:v>
                </c:pt>
                <c:pt idx="6">
                  <c:v>74.538250402569304</c:v>
                </c:pt>
                <c:pt idx="7">
                  <c:v>77.461657942772604</c:v>
                </c:pt>
                <c:pt idx="8">
                  <c:v>79.155210609242999</c:v>
                </c:pt>
                <c:pt idx="9">
                  <c:v>80.884134410565906</c:v>
                </c:pt>
                <c:pt idx="10">
                  <c:v>81.958318046640699</c:v>
                </c:pt>
                <c:pt idx="11">
                  <c:v>82.819309298279094</c:v>
                </c:pt>
                <c:pt idx="12">
                  <c:v>84.341083390460497</c:v>
                </c:pt>
                <c:pt idx="13">
                  <c:v>83.939992614063698</c:v>
                </c:pt>
                <c:pt idx="14">
                  <c:v>85.598562867290696</c:v>
                </c:pt>
                <c:pt idx="15">
                  <c:v>88.857245555167395</c:v>
                </c:pt>
                <c:pt idx="16">
                  <c:v>92.237795201558896</c:v>
                </c:pt>
                <c:pt idx="17">
                  <c:v>96.175314023854398</c:v>
                </c:pt>
                <c:pt idx="18">
                  <c:v>100.775565360153</c:v>
                </c:pt>
                <c:pt idx="19">
                  <c:v>105.67143122586199</c:v>
                </c:pt>
                <c:pt idx="20">
                  <c:v>107.986798709011</c:v>
                </c:pt>
                <c:pt idx="21">
                  <c:v>111.655651867156</c:v>
                </c:pt>
                <c:pt idx="22">
                  <c:v>114.307918779365</c:v>
                </c:pt>
                <c:pt idx="23">
                  <c:v>117.822975241203</c:v>
                </c:pt>
                <c:pt idx="24">
                  <c:v>122.128464603423</c:v>
                </c:pt>
                <c:pt idx="25">
                  <c:v>124.800105600687</c:v>
                </c:pt>
                <c:pt idx="26">
                  <c:v>127.59464952067199</c:v>
                </c:pt>
                <c:pt idx="27">
                  <c:v>130.76766560888089</c:v>
                </c:pt>
                <c:pt idx="28">
                  <c:v>134.47782112569368</c:v>
                </c:pt>
                <c:pt idx="29">
                  <c:v>138.26893932384408</c:v>
                </c:pt>
                <c:pt idx="30">
                  <c:v>140.74057355378437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A4-465D-8E91-94ACA5F2AFED}"/>
            </c:ext>
          </c:extLst>
        </c:ser>
        <c:ser>
          <c:idx val="2"/>
          <c:order val="2"/>
          <c:tx>
            <c:strRef>
              <c:f>Газы!$I$216</c:f>
              <c:strCache>
                <c:ptCount val="1"/>
                <c:pt idx="0">
                  <c:v>Отходы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Газы!$F$217:$F$247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Газы!$I$217:$I$247</c:f>
              <c:numCache>
                <c:formatCode>0.000</c:formatCode>
                <c:ptCount val="31"/>
                <c:pt idx="0">
                  <c:v>18.108752855968401</c:v>
                </c:pt>
                <c:pt idx="1">
                  <c:v>18.3799105858206</c:v>
                </c:pt>
                <c:pt idx="2">
                  <c:v>17.781401926265701</c:v>
                </c:pt>
                <c:pt idx="3">
                  <c:v>17.783029494444801</c:v>
                </c:pt>
                <c:pt idx="4">
                  <c:v>17.282815632910001</c:v>
                </c:pt>
                <c:pt idx="5">
                  <c:v>17.111970731627402</c:v>
                </c:pt>
                <c:pt idx="6">
                  <c:v>17.292075441322499</c:v>
                </c:pt>
                <c:pt idx="7">
                  <c:v>17.1855629877357</c:v>
                </c:pt>
                <c:pt idx="8">
                  <c:v>16.857100725315998</c:v>
                </c:pt>
                <c:pt idx="9">
                  <c:v>16.688044554502198</c:v>
                </c:pt>
                <c:pt idx="10">
                  <c:v>16.946292142268</c:v>
                </c:pt>
                <c:pt idx="11">
                  <c:v>16.8441010132379</c:v>
                </c:pt>
                <c:pt idx="12">
                  <c:v>16.971201686256901</c:v>
                </c:pt>
                <c:pt idx="13">
                  <c:v>17.088939870867399</c:v>
                </c:pt>
                <c:pt idx="14">
                  <c:v>17.336821555122</c:v>
                </c:pt>
                <c:pt idx="15">
                  <c:v>17.092468147653499</c:v>
                </c:pt>
                <c:pt idx="16">
                  <c:v>17.290856514541499</c:v>
                </c:pt>
                <c:pt idx="17">
                  <c:v>17.294674379787899</c:v>
                </c:pt>
                <c:pt idx="18">
                  <c:v>17.4560206471415</c:v>
                </c:pt>
                <c:pt idx="19">
                  <c:v>18.2484887283054</c:v>
                </c:pt>
                <c:pt idx="20">
                  <c:v>18.8787542620057</c:v>
                </c:pt>
                <c:pt idx="21">
                  <c:v>19.396833805047301</c:v>
                </c:pt>
                <c:pt idx="22">
                  <c:v>19.932594667617</c:v>
                </c:pt>
                <c:pt idx="23">
                  <c:v>20.904143333781299</c:v>
                </c:pt>
                <c:pt idx="24">
                  <c:v>21.287606274050798</c:v>
                </c:pt>
                <c:pt idx="25">
                  <c:v>21.735945768707101</c:v>
                </c:pt>
                <c:pt idx="26">
                  <c:v>22.5908616969982</c:v>
                </c:pt>
                <c:pt idx="27">
                  <c:v>22.961848605176737</c:v>
                </c:pt>
                <c:pt idx="28">
                  <c:v>23.506278750620972</c:v>
                </c:pt>
                <c:pt idx="29">
                  <c:v>24.142122191685214</c:v>
                </c:pt>
                <c:pt idx="30">
                  <c:v>24.392304176765208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A4-465D-8E91-94ACA5F2A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6605792"/>
        <c:axId val="176594144"/>
      </c:barChart>
      <c:catAx>
        <c:axId val="176605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/>
                  <a:t>Гг</a:t>
                </a:r>
              </a:p>
            </c:rich>
          </c:tx>
          <c:layout>
            <c:manualLayout>
              <c:xMode val="edge"/>
              <c:yMode val="edge"/>
              <c:x val="6.5105597062017961E-2"/>
              <c:y val="5.6239618411975258E-2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6594144"/>
        <c:crosses val="autoZero"/>
        <c:auto val="1"/>
        <c:lblAlgn val="ctr"/>
        <c:lblOffset val="100"/>
        <c:noMultiLvlLbl val="0"/>
      </c:catAx>
      <c:valAx>
        <c:axId val="17659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660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/>
              <a:t>N2O</a:t>
            </a:r>
          </a:p>
        </c:rich>
      </c:tx>
      <c:layout>
        <c:manualLayout>
          <c:xMode val="edge"/>
          <c:yMode val="edge"/>
          <c:x val="0.46629328204419401"/>
          <c:y val="9.66183574879227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253850425036734E-2"/>
          <c:y val="0.10671497584541063"/>
          <c:w val="0.913299645552065"/>
          <c:h val="0.635660162044961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Газы!$L$216</c:f>
              <c:strCache>
                <c:ptCount val="1"/>
                <c:pt idx="0">
                  <c:v>Энергетика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Газы!$K$217:$K$247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Газы!$L$217:$L$247</c:f>
              <c:numCache>
                <c:formatCode>0.000</c:formatCode>
                <c:ptCount val="31"/>
                <c:pt idx="0">
                  <c:v>0.74634153579999996</c:v>
                </c:pt>
                <c:pt idx="1">
                  <c:v>0.63027095493399998</c:v>
                </c:pt>
                <c:pt idx="2">
                  <c:v>0.41875419151799997</c:v>
                </c:pt>
                <c:pt idx="3">
                  <c:v>0.251857487697</c:v>
                </c:pt>
                <c:pt idx="4">
                  <c:v>0.127158077206</c:v>
                </c:pt>
                <c:pt idx="5">
                  <c:v>0.19075745333499999</c:v>
                </c:pt>
                <c:pt idx="6">
                  <c:v>0.15398283546899999</c:v>
                </c:pt>
                <c:pt idx="7">
                  <c:v>0.14323169836800001</c:v>
                </c:pt>
                <c:pt idx="8">
                  <c:v>0.123705752317</c:v>
                </c:pt>
                <c:pt idx="9">
                  <c:v>0.222551910016</c:v>
                </c:pt>
                <c:pt idx="10">
                  <c:v>9.3433143016000003E-2</c:v>
                </c:pt>
                <c:pt idx="11">
                  <c:v>0.18438210888000001</c:v>
                </c:pt>
                <c:pt idx="12">
                  <c:v>0.105093914302</c:v>
                </c:pt>
                <c:pt idx="13">
                  <c:v>9.4661584664000001E-2</c:v>
                </c:pt>
                <c:pt idx="14">
                  <c:v>0.108162426442</c:v>
                </c:pt>
                <c:pt idx="15">
                  <c:v>0.150073762084</c:v>
                </c:pt>
                <c:pt idx="16">
                  <c:v>0.14992193572490001</c:v>
                </c:pt>
                <c:pt idx="17">
                  <c:v>0.25284426341400001</c:v>
                </c:pt>
                <c:pt idx="18">
                  <c:v>0.26196154068459998</c:v>
                </c:pt>
                <c:pt idx="19">
                  <c:v>0.36916756688899999</c:v>
                </c:pt>
                <c:pt idx="20">
                  <c:v>0.32215867166000001</c:v>
                </c:pt>
                <c:pt idx="21">
                  <c:v>0.20045301543460001</c:v>
                </c:pt>
                <c:pt idx="22">
                  <c:v>0.414639232734</c:v>
                </c:pt>
                <c:pt idx="23">
                  <c:v>0.45444177782279999</c:v>
                </c:pt>
                <c:pt idx="24">
                  <c:v>0.44529860616</c:v>
                </c:pt>
                <c:pt idx="25">
                  <c:v>0.41529338974059998</c:v>
                </c:pt>
                <c:pt idx="26">
                  <c:v>0.36822609151511998</c:v>
                </c:pt>
                <c:pt idx="27">
                  <c:v>0.4024772435226599</c:v>
                </c:pt>
                <c:pt idx="28">
                  <c:v>0.4418700836492</c:v>
                </c:pt>
                <c:pt idx="29">
                  <c:v>0.36529432729248001</c:v>
                </c:pt>
                <c:pt idx="30">
                  <c:v>0.33828328444479999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D-4D8F-8031-11101BFBC00B}"/>
            </c:ext>
          </c:extLst>
        </c:ser>
        <c:ser>
          <c:idx val="1"/>
          <c:order val="1"/>
          <c:tx>
            <c:strRef>
              <c:f>Газы!$M$216</c:f>
              <c:strCache>
                <c:ptCount val="1"/>
                <c:pt idx="0">
                  <c:v>ППИП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Газы!$K$217:$K$247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Газы!$M$217:$M$247</c:f>
              <c:numCache>
                <c:formatCode>0.0000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2.9999999999999997E-4</c:v>
                </c:pt>
                <c:pt idx="19">
                  <c:v>8.9999999999999998E-4</c:v>
                </c:pt>
                <c:pt idx="20">
                  <c:v>0</c:v>
                </c:pt>
                <c:pt idx="21">
                  <c:v>1E-4</c:v>
                </c:pt>
                <c:pt idx="22">
                  <c:v>5.9999999999999995E-4</c:v>
                </c:pt>
                <c:pt idx="23">
                  <c:v>9.5E-4</c:v>
                </c:pt>
                <c:pt idx="24">
                  <c:v>0</c:v>
                </c:pt>
                <c:pt idx="25">
                  <c:v>5.5000000000000003E-4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9.9500000000000005E-3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D-4D8F-8031-11101BFBC00B}"/>
            </c:ext>
          </c:extLst>
        </c:ser>
        <c:ser>
          <c:idx val="2"/>
          <c:order val="2"/>
          <c:tx>
            <c:strRef>
              <c:f>Газы!$N$216</c:f>
              <c:strCache>
                <c:ptCount val="1"/>
                <c:pt idx="0">
                  <c:v>СХ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Газы!$K$217:$K$247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Газы!$N$217:$N$247</c:f>
              <c:numCache>
                <c:formatCode>0.000</c:formatCode>
                <c:ptCount val="31"/>
                <c:pt idx="0">
                  <c:v>12.386130086481799</c:v>
                </c:pt>
                <c:pt idx="1">
                  <c:v>13.222242873135899</c:v>
                </c:pt>
                <c:pt idx="2">
                  <c:v>11.8994595972882</c:v>
                </c:pt>
                <c:pt idx="3">
                  <c:v>5.7581641918699296</c:v>
                </c:pt>
                <c:pt idx="4">
                  <c:v>4.4629295341347399</c:v>
                </c:pt>
                <c:pt idx="5">
                  <c:v>3.78497523594804</c:v>
                </c:pt>
                <c:pt idx="6">
                  <c:v>3.7704491246249501</c:v>
                </c:pt>
                <c:pt idx="7">
                  <c:v>4.8972459115169498</c:v>
                </c:pt>
                <c:pt idx="8">
                  <c:v>4.6856576679150796</c:v>
                </c:pt>
                <c:pt idx="9">
                  <c:v>4.6966051776162097</c:v>
                </c:pt>
                <c:pt idx="10">
                  <c:v>4.8029648389016497</c:v>
                </c:pt>
                <c:pt idx="11">
                  <c:v>4.7979751520095002</c:v>
                </c:pt>
                <c:pt idx="12">
                  <c:v>4.8356386492347196</c:v>
                </c:pt>
                <c:pt idx="13">
                  <c:v>4.8111964868372201</c:v>
                </c:pt>
                <c:pt idx="14">
                  <c:v>4.8725104765946297</c:v>
                </c:pt>
                <c:pt idx="15">
                  <c:v>4.9960449122464201</c:v>
                </c:pt>
                <c:pt idx="16">
                  <c:v>5.2018857823501001</c:v>
                </c:pt>
                <c:pt idx="17">
                  <c:v>5.2652857537326101</c:v>
                </c:pt>
                <c:pt idx="18">
                  <c:v>5.7316348266327903</c:v>
                </c:pt>
                <c:pt idx="19">
                  <c:v>5.8539414814725399</c:v>
                </c:pt>
                <c:pt idx="20">
                  <c:v>5.8764668282240899</c:v>
                </c:pt>
                <c:pt idx="21">
                  <c:v>6.3136740151845796</c:v>
                </c:pt>
                <c:pt idx="22">
                  <c:v>6.3526730822873096</c:v>
                </c:pt>
                <c:pt idx="23">
                  <c:v>6.4030826277149</c:v>
                </c:pt>
                <c:pt idx="24">
                  <c:v>6.9925722849824599</c:v>
                </c:pt>
                <c:pt idx="25">
                  <c:v>7.03940590923599</c:v>
                </c:pt>
                <c:pt idx="26">
                  <c:v>7.1348716633567602</c:v>
                </c:pt>
                <c:pt idx="27">
                  <c:v>7.5104733146274167</c:v>
                </c:pt>
                <c:pt idx="28">
                  <c:v>7.6526044519204799</c:v>
                </c:pt>
                <c:pt idx="29">
                  <c:v>7.5374018348283096</c:v>
                </c:pt>
                <c:pt idx="30">
                  <c:v>7.6594757566953202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4D-4D8F-8031-11101BFBC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412944"/>
        <c:axId val="239410032"/>
      </c:barChart>
      <c:catAx>
        <c:axId val="239412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/>
                  <a:t>Гг</a:t>
                </a:r>
              </a:p>
            </c:rich>
          </c:tx>
          <c:layout>
            <c:manualLayout>
              <c:xMode val="edge"/>
              <c:yMode val="edge"/>
              <c:x val="6.0870712792532755E-2"/>
              <c:y val="7.0136559017079381E-2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9410032"/>
        <c:crosses val="autoZero"/>
        <c:auto val="1"/>
        <c:lblAlgn val="ctr"/>
        <c:lblOffset val="100"/>
        <c:noMultiLvlLbl val="0"/>
      </c:catAx>
      <c:valAx>
        <c:axId val="2394100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94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</a:rPr>
              <a:t>2020</a:t>
            </a:r>
          </a:p>
        </c:rich>
      </c:tx>
      <c:layout>
        <c:manualLayout>
          <c:xMode val="edge"/>
          <c:yMode val="edge"/>
          <c:x val="0.42528504397699279"/>
          <c:y val="0.469729272215920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688154661148213"/>
          <c:y val="0.1187347646592963"/>
          <c:w val="0.55980279962998225"/>
          <c:h val="0.8229578165901835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A99-4D70-BF6A-96D3C1F14763}"/>
              </c:ext>
            </c:extLst>
          </c:dPt>
          <c:dPt>
            <c:idx val="1"/>
            <c:bubble3D val="0"/>
            <c:spPr>
              <a:solidFill>
                <a:srgbClr val="00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99-4D70-BF6A-96D3C1F1476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A99-4D70-BF6A-96D3C1F147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99-4D70-BF6A-96D3C1F14763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99-4D70-BF6A-96D3C1F14763}"/>
              </c:ext>
            </c:extLst>
          </c:dPt>
          <c:dLbls>
            <c:dLbl>
              <c:idx val="0"/>
              <c:layout>
                <c:manualLayout>
                  <c:x val="0.24466023158171876"/>
                  <c:y val="-0.119658110710447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99-4D70-BF6A-96D3C1F14763}"/>
                </c:ext>
              </c:extLst>
            </c:dLbl>
            <c:dLbl>
              <c:idx val="3"/>
              <c:layout>
                <c:manualLayout>
                  <c:x val="-0.18349517368628906"/>
                  <c:y val="-0.106363026795355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84775412395903"/>
                      <c:h val="0.226253806054407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A99-4D70-BF6A-96D3C1F14763}"/>
                </c:ext>
              </c:extLst>
            </c:dLbl>
            <c:dLbl>
              <c:idx val="4"/>
              <c:layout>
                <c:manualLayout>
                  <c:x val="-0.26731395672817415"/>
                  <c:y val="-0.14624880197943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5014792704145"/>
                      <c:h val="0.173072423516430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A99-4D70-BF6A-96D3C1F147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Газы!$I$71:$M$71</c:f>
              <c:strCache>
                <c:ptCount val="5"/>
                <c:pt idx="0">
                  <c:v>ГФУ-32</c:v>
                </c:pt>
                <c:pt idx="1">
                  <c:v>ГФУ-125</c:v>
                </c:pt>
                <c:pt idx="2">
                  <c:v>ГФУ-134a</c:v>
                </c:pt>
                <c:pt idx="3">
                  <c:v>ГФУ-143a</c:v>
                </c:pt>
                <c:pt idx="4">
                  <c:v>ГФУ-227ea</c:v>
                </c:pt>
              </c:strCache>
            </c:strRef>
          </c:cat>
          <c:val>
            <c:numRef>
              <c:f>Газы!$I$98:$M$98</c:f>
              <c:numCache>
                <c:formatCode>General</c:formatCode>
                <c:ptCount val="5"/>
                <c:pt idx="0">
                  <c:v>6.9749999999999996</c:v>
                </c:pt>
                <c:pt idx="1">
                  <c:v>64.448999999999998</c:v>
                </c:pt>
                <c:pt idx="2">
                  <c:v>81.331999999999994</c:v>
                </c:pt>
                <c:pt idx="3">
                  <c:v>54.773000000000003</c:v>
                </c:pt>
                <c:pt idx="4">
                  <c:v>20.193999999999999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9-4D70-BF6A-96D3C1F1476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1990</a:t>
            </a:r>
          </a:p>
        </c:rich>
      </c:tx>
      <c:layout>
        <c:manualLayout>
          <c:xMode val="edge"/>
          <c:yMode val="edge"/>
          <c:x val="0.46172126410883102"/>
          <c:y val="0.482381259541325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163177343166"/>
          <c:y val="0.15488579695083099"/>
          <c:w val="0.65037932807770005"/>
          <c:h val="0.73695790440389697"/>
        </c:manualLayout>
      </c:layout>
      <c:doughnut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86-4C7A-8E0A-CDDE06984BF0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86-4C7A-8E0A-CDDE06984BF0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86-4C7A-8E0A-CDDE06984B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Свод!$O$79:$Q$79</c:f>
              <c:strCache>
                <c:ptCount val="3"/>
                <c:pt idx="0">
                  <c:v>CO2</c:v>
                </c:pt>
                <c:pt idx="1">
                  <c:v>N2O</c:v>
                </c:pt>
                <c:pt idx="2">
                  <c:v>HFC</c:v>
                </c:pt>
              </c:strCache>
            </c:strRef>
          </c:cat>
          <c:val>
            <c:numRef>
              <c:f>Свод!$O$80:$Q$80</c:f>
              <c:numCache>
                <c:formatCode>0.0000</c:formatCode>
                <c:ptCount val="3"/>
                <c:pt idx="0" formatCode="0.000">
                  <c:v>871.63847402338502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86-4C7A-8E0A-CDDE06984BF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z-Cyrl-AZ"/>
              <a:t>СО2</a:t>
            </a:r>
          </a:p>
        </c:rich>
      </c:tx>
      <c:layout>
        <c:manualLayout>
          <c:xMode val="edge"/>
          <c:yMode val="edge"/>
          <c:x val="0.44336284921680164"/>
          <c:y val="0.4560260586319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286321510696119"/>
          <c:y val="0.15469901767165098"/>
          <c:w val="0.4915810744895826"/>
          <c:h val="0.7237610608120238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71-47EA-9566-4E1DE84629B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471-47EA-9566-4E1DE84629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71-47EA-9566-4E1DE84629BF}"/>
              </c:ext>
            </c:extLst>
          </c:dPt>
          <c:dPt>
            <c:idx val="3"/>
            <c:bubble3D val="0"/>
            <c:spPr>
              <a:solidFill>
                <a:srgbClr val="00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471-47EA-9566-4E1DE84629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471-47EA-9566-4E1DE84629BF}"/>
              </c:ext>
            </c:extLst>
          </c:dPt>
          <c:dLbls>
            <c:dLbl>
              <c:idx val="0"/>
              <c:layout>
                <c:manualLayout>
                  <c:x val="0.11942101182926235"/>
                  <c:y val="-2.60124101726957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93634849621468"/>
                      <c:h val="0.233819307967478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471-47EA-9566-4E1DE84629BF}"/>
                </c:ext>
              </c:extLst>
            </c:dLbl>
            <c:dLbl>
              <c:idx val="1"/>
              <c:layout>
                <c:manualLayout>
                  <c:x val="0.27422602716349143"/>
                  <c:y val="9.1043435604435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71-47EA-9566-4E1DE84629BF}"/>
                </c:ext>
              </c:extLst>
            </c:dLbl>
            <c:dLbl>
              <c:idx val="2"/>
              <c:layout>
                <c:manualLayout>
                  <c:x val="-0.28749502847785402"/>
                  <c:y val="7.153412797491326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71-47EA-9566-4E1DE84629BF}"/>
                </c:ext>
              </c:extLst>
            </c:dLbl>
            <c:dLbl>
              <c:idx val="3"/>
              <c:layout>
                <c:manualLayout>
                  <c:x val="-0.19018901883919573"/>
                  <c:y val="-2.60124101726958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71-47EA-9566-4E1DE84629BF}"/>
                </c:ext>
              </c:extLst>
            </c:dLbl>
            <c:dLbl>
              <c:idx val="4"/>
              <c:layout>
                <c:manualLayout>
                  <c:x val="-0.16807401664859162"/>
                  <c:y val="-0.1625775635793486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71-47EA-9566-4E1DE84629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Газы!$N$149:$N$153</c:f>
              <c:strCache>
                <c:ptCount val="5"/>
                <c:pt idx="0">
                  <c:v>Энергетика</c:v>
                </c:pt>
                <c:pt idx="1">
                  <c:v>ППИП</c:v>
                </c:pt>
                <c:pt idx="2">
                  <c:v>Сельское хозяйство</c:v>
                </c:pt>
                <c:pt idx="3">
                  <c:v>ЛХДВЗ</c:v>
                </c:pt>
                <c:pt idx="4">
                  <c:v>Отходы</c:v>
                </c:pt>
              </c:strCache>
            </c:strRef>
          </c:cat>
          <c:val>
            <c:numRef>
              <c:f>Газы!$O$149:$O$153</c:f>
              <c:numCache>
                <c:formatCode>0.000</c:formatCode>
                <c:ptCount val="5"/>
                <c:pt idx="0">
                  <c:v>10442.5925271207</c:v>
                </c:pt>
                <c:pt idx="1">
                  <c:v>968.86435522282704</c:v>
                </c:pt>
                <c:pt idx="2">
                  <c:v>0</c:v>
                </c:pt>
                <c:pt idx="3">
                  <c:v>-10941.370537922499</c:v>
                </c:pt>
                <c:pt idx="4">
                  <c:v>4.3977840192000004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1-47EA-9566-4E1DE84629B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z-Cyrl-AZ"/>
              <a:t>СН4</a:t>
            </a:r>
          </a:p>
        </c:rich>
      </c:tx>
      <c:layout>
        <c:manualLayout>
          <c:xMode val="edge"/>
          <c:yMode val="edge"/>
          <c:x val="0.48293191292264942"/>
          <c:y val="0.45714285714285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436805233904586"/>
          <c:y val="0.14795600549931259"/>
          <c:w val="0.43744065539601668"/>
          <c:h val="0.755453068366454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2F-48F5-AD2B-B1820CB083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62F-48F5-AD2B-B1820CB083D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2F-48F5-AD2B-B1820CB083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62F-48F5-AD2B-B1820CB083DA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2F-48F5-AD2B-B1820CB083DA}"/>
              </c:ext>
            </c:extLst>
          </c:dPt>
          <c:dLbls>
            <c:dLbl>
              <c:idx val="0"/>
              <c:layout>
                <c:manualLayout>
                  <c:x val="0.13468489957482191"/>
                  <c:y val="-0.177982983481494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08212458257587"/>
                      <c:h val="0.228549792010875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62F-48F5-AD2B-B1820CB083DA}"/>
                </c:ext>
              </c:extLst>
            </c:dLbl>
            <c:dLbl>
              <c:idx val="1"/>
              <c:layout>
                <c:manualLayout>
                  <c:x val="0.24729030741606664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2F-48F5-AD2B-B1820CB083DA}"/>
                </c:ext>
              </c:extLst>
            </c:dLbl>
            <c:dLbl>
              <c:idx val="2"/>
              <c:layout>
                <c:manualLayout>
                  <c:x val="-0.32236057931022971"/>
                  <c:y val="7.6278528745343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2F-48F5-AD2B-B1820CB083DA}"/>
                </c:ext>
              </c:extLst>
            </c:dLbl>
            <c:dLbl>
              <c:idx val="3"/>
              <c:layout>
                <c:manualLayout>
                  <c:x val="-0.20313132394891187"/>
                  <c:y val="-7.62785287453433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2F-48F5-AD2B-B1820CB083DA}"/>
                </c:ext>
              </c:extLst>
            </c:dLbl>
            <c:dLbl>
              <c:idx val="4"/>
              <c:layout>
                <c:manualLayout>
                  <c:x val="-6.182257685401666E-2"/>
                  <c:y val="-0.203409409987582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2F-48F5-AD2B-B1820CB083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Газы!$Q$149:$Q$153</c:f>
              <c:strCache>
                <c:ptCount val="5"/>
                <c:pt idx="0">
                  <c:v>Энергетика</c:v>
                </c:pt>
                <c:pt idx="1">
                  <c:v>ППИП</c:v>
                </c:pt>
                <c:pt idx="2">
                  <c:v>Сельское хозяйство</c:v>
                </c:pt>
                <c:pt idx="3">
                  <c:v>ЛХДВЗ</c:v>
                </c:pt>
                <c:pt idx="4">
                  <c:v>Отходы</c:v>
                </c:pt>
              </c:strCache>
            </c:strRef>
          </c:cat>
          <c:val>
            <c:numRef>
              <c:f>Газы!$R$149:$R$153</c:f>
              <c:numCache>
                <c:formatCode>0.000</c:formatCode>
                <c:ptCount val="5"/>
                <c:pt idx="0">
                  <c:v>343.90733003634</c:v>
                </c:pt>
                <c:pt idx="1">
                  <c:v>0</c:v>
                </c:pt>
                <c:pt idx="2">
                  <c:v>2824.0342436395672</c:v>
                </c:pt>
                <c:pt idx="3">
                  <c:v>0</c:v>
                </c:pt>
                <c:pt idx="4">
                  <c:v>493.6318537630404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F-48F5-AD2B-B1820CB083D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N2O</a:t>
            </a:r>
          </a:p>
        </c:rich>
      </c:tx>
      <c:layout>
        <c:manualLayout>
          <c:xMode val="edge"/>
          <c:yMode val="edge"/>
          <c:x val="0.43580786026200874"/>
          <c:y val="0.488294314381270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422755561668332"/>
          <c:y val="0.19266268137887446"/>
          <c:w val="0.48027885706426432"/>
          <c:h val="0.7356779817238564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577-48E6-AD21-E59C9B22CE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577-48E6-AD21-E59C9B22CED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77-48E6-AD21-E59C9B22CE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577-48E6-AD21-E59C9B22CED0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77-48E6-AD21-E59C9B22CED0}"/>
              </c:ext>
            </c:extLst>
          </c:dPt>
          <c:dLbls>
            <c:dLbl>
              <c:idx val="0"/>
              <c:layout>
                <c:manualLayout>
                  <c:x val="0.14829498544524891"/>
                  <c:y val="-0.16702096152520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77-48E6-AD21-E59C9B22CED0}"/>
                </c:ext>
              </c:extLst>
            </c:dLbl>
            <c:dLbl>
              <c:idx val="1"/>
              <c:layout>
                <c:manualLayout>
                  <c:x val="0.37073746361312249"/>
                  <c:y val="-3.0620155886301289E-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77-48E6-AD21-E59C9B22CED0}"/>
                </c:ext>
              </c:extLst>
            </c:dLbl>
            <c:dLbl>
              <c:idx val="2"/>
              <c:layout>
                <c:manualLayout>
                  <c:x val="-0.30095158810947592"/>
                  <c:y val="2.00425153830249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77-48E6-AD21-E59C9B22CED0}"/>
                </c:ext>
              </c:extLst>
            </c:dLbl>
            <c:dLbl>
              <c:idx val="3"/>
              <c:layout>
                <c:manualLayout>
                  <c:x val="-0.30095158810947592"/>
                  <c:y val="-7.34892230710920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77-48E6-AD21-E59C9B22CED0}"/>
                </c:ext>
              </c:extLst>
            </c:dLbl>
            <c:dLbl>
              <c:idx val="4"/>
              <c:layout>
                <c:manualLayout>
                  <c:x val="-4.3616172189779194E-2"/>
                  <c:y val="-0.200425153830250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77-48E6-AD21-E59C9B22CE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Газы!$T$149:$T$153</c:f>
              <c:strCache>
                <c:ptCount val="5"/>
                <c:pt idx="0">
                  <c:v>Энергетика</c:v>
                </c:pt>
                <c:pt idx="1">
                  <c:v>ППИП</c:v>
                </c:pt>
                <c:pt idx="2">
                  <c:v>Сельское хозяйство</c:v>
                </c:pt>
                <c:pt idx="3">
                  <c:v>ЛХДВЗ</c:v>
                </c:pt>
                <c:pt idx="4">
                  <c:v>Отходы</c:v>
                </c:pt>
              </c:strCache>
            </c:strRef>
          </c:cat>
          <c:val>
            <c:numRef>
              <c:f>Газы!$U$149:$U$153</c:f>
              <c:numCache>
                <c:formatCode>0.000</c:formatCode>
                <c:ptCount val="5"/>
                <c:pt idx="0">
                  <c:v>136.97972593125201</c:v>
                </c:pt>
                <c:pt idx="1">
                  <c:v>0</c:v>
                </c:pt>
                <c:pt idx="2">
                  <c:v>2372.3073800953489</c:v>
                </c:pt>
                <c:pt idx="3">
                  <c:v>0</c:v>
                </c:pt>
                <c:pt idx="4">
                  <c:v>78.007551091571329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7-48E6-AD21-E59C9B22CED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CH4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30-4F27-AB36-E16A3CD3B2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30-4F27-AB36-E16A3CD3B2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930-4F27-AB36-E16A3CD3B219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Газы!$Q$253:$S$253</c:f>
              <c:strCache>
                <c:ptCount val="3"/>
                <c:pt idx="0">
                  <c:v>Энергетика</c:v>
                </c:pt>
                <c:pt idx="1">
                  <c:v>СХ</c:v>
                </c:pt>
                <c:pt idx="2">
                  <c:v>Отходы</c:v>
                </c:pt>
              </c:strCache>
            </c:strRef>
          </c:cat>
          <c:val>
            <c:numRef>
              <c:f>Газы!$Q$256:$S$256</c:f>
              <c:numCache>
                <c:formatCode>0.000</c:formatCode>
                <c:ptCount val="3"/>
                <c:pt idx="0">
                  <c:v>18.477588520313997</c:v>
                </c:pt>
                <c:pt idx="1">
                  <c:v>140.74057355378437</c:v>
                </c:pt>
                <c:pt idx="2">
                  <c:v>24.392304176765208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6-4B17-8026-692C92015BF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CH4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723153907469095E-2"/>
          <c:y val="0.12078703703703704"/>
          <c:w val="0.90645414979688765"/>
          <c:h val="0.654521361913094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Газы!$G$291</c:f>
              <c:strCache>
                <c:ptCount val="1"/>
                <c:pt idx="0">
                  <c:v>Энергетика</c:v>
                </c:pt>
              </c:strCache>
            </c:strRef>
          </c:tx>
          <c:spPr>
            <a:pattFill prst="trellis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Газы!$K$292:$K$322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Газы!$G$292:$G$322</c:f>
              <c:numCache>
                <c:formatCode>0.000</c:formatCode>
                <c:ptCount val="31"/>
                <c:pt idx="0">
                  <c:v>41.367658578910003</c:v>
                </c:pt>
                <c:pt idx="1">
                  <c:v>36.944073894909998</c:v>
                </c:pt>
                <c:pt idx="2">
                  <c:v>28.44372978218</c:v>
                </c:pt>
                <c:pt idx="3">
                  <c:v>20.234375172749999</c:v>
                </c:pt>
                <c:pt idx="4">
                  <c:v>13.18714130403</c:v>
                </c:pt>
                <c:pt idx="5">
                  <c:v>8.3773760291499997</c:v>
                </c:pt>
                <c:pt idx="6">
                  <c:v>8.1454623296200008</c:v>
                </c:pt>
                <c:pt idx="7">
                  <c:v>7.98542537296</c:v>
                </c:pt>
                <c:pt idx="8">
                  <c:v>8.0691206123499999</c:v>
                </c:pt>
                <c:pt idx="9">
                  <c:v>7.6316525195900002</c:v>
                </c:pt>
                <c:pt idx="10">
                  <c:v>8.00820642459</c:v>
                </c:pt>
                <c:pt idx="11">
                  <c:v>8.2140358540400005</c:v>
                </c:pt>
                <c:pt idx="12">
                  <c:v>8.5392243448999992</c:v>
                </c:pt>
                <c:pt idx="13">
                  <c:v>7.76486050926</c:v>
                </c:pt>
                <c:pt idx="14">
                  <c:v>8.0101073191900003</c:v>
                </c:pt>
                <c:pt idx="15">
                  <c:v>7.2323545890369996</c:v>
                </c:pt>
                <c:pt idx="16">
                  <c:v>7.0090107133139998</c:v>
                </c:pt>
                <c:pt idx="17">
                  <c:v>7.2576651536650001</c:v>
                </c:pt>
                <c:pt idx="18">
                  <c:v>8.6188450335029998</c:v>
                </c:pt>
                <c:pt idx="19">
                  <c:v>7.9591076364050002</c:v>
                </c:pt>
                <c:pt idx="20">
                  <c:v>9.1674399268499993</c:v>
                </c:pt>
                <c:pt idx="21">
                  <c:v>9.2086910211959996</c:v>
                </c:pt>
                <c:pt idx="22">
                  <c:v>10.427265245779999</c:v>
                </c:pt>
                <c:pt idx="23">
                  <c:v>8.8395281391879994</c:v>
                </c:pt>
                <c:pt idx="24">
                  <c:v>11.44121621915</c:v>
                </c:pt>
                <c:pt idx="25">
                  <c:v>11.683928424755001</c:v>
                </c:pt>
                <c:pt idx="26">
                  <c:v>11.6450941364056</c:v>
                </c:pt>
                <c:pt idx="27">
                  <c:v>14.144300251606801</c:v>
                </c:pt>
                <c:pt idx="28">
                  <c:v>16.37653952554</c:v>
                </c:pt>
                <c:pt idx="29">
                  <c:v>16.572396678815398</c:v>
                </c:pt>
                <c:pt idx="30">
                  <c:v>18.477588520313997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C-4AA4-BEBE-6538C1FE9F11}"/>
            </c:ext>
          </c:extLst>
        </c:ser>
        <c:ser>
          <c:idx val="1"/>
          <c:order val="1"/>
          <c:tx>
            <c:strRef>
              <c:f>Газы!$H$291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pattFill prst="trellis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Газы!$K$292:$K$322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Газы!$H$292:$H$322</c:f>
              <c:numCache>
                <c:formatCode>0.000</c:formatCode>
                <c:ptCount val="31"/>
                <c:pt idx="0">
                  <c:v>123.711251831623</c:v>
                </c:pt>
                <c:pt idx="1">
                  <c:v>121.080187675145</c:v>
                </c:pt>
                <c:pt idx="2">
                  <c:v>113.43960615356301</c:v>
                </c:pt>
                <c:pt idx="3">
                  <c:v>103.468135163756</c:v>
                </c:pt>
                <c:pt idx="4">
                  <c:v>84.314428056308401</c:v>
                </c:pt>
                <c:pt idx="5">
                  <c:v>78.157858470457398</c:v>
                </c:pt>
                <c:pt idx="6">
                  <c:v>74.538250402569304</c:v>
                </c:pt>
                <c:pt idx="7">
                  <c:v>77.461657942772604</c:v>
                </c:pt>
                <c:pt idx="8">
                  <c:v>79.155210609242999</c:v>
                </c:pt>
                <c:pt idx="9">
                  <c:v>80.884134410565906</c:v>
                </c:pt>
                <c:pt idx="10">
                  <c:v>81.958318046640699</c:v>
                </c:pt>
                <c:pt idx="11">
                  <c:v>82.819309298279094</c:v>
                </c:pt>
                <c:pt idx="12">
                  <c:v>84.341083390460497</c:v>
                </c:pt>
                <c:pt idx="13">
                  <c:v>83.939992614063698</c:v>
                </c:pt>
                <c:pt idx="14">
                  <c:v>85.598562867290696</c:v>
                </c:pt>
                <c:pt idx="15">
                  <c:v>88.857245555167395</c:v>
                </c:pt>
                <c:pt idx="16">
                  <c:v>92.237795201558896</c:v>
                </c:pt>
                <c:pt idx="17">
                  <c:v>96.175314023854398</c:v>
                </c:pt>
                <c:pt idx="18">
                  <c:v>100.775565360153</c:v>
                </c:pt>
                <c:pt idx="19">
                  <c:v>105.67143122586199</c:v>
                </c:pt>
                <c:pt idx="20">
                  <c:v>107.986798709011</c:v>
                </c:pt>
                <c:pt idx="21">
                  <c:v>111.655651867156</c:v>
                </c:pt>
                <c:pt idx="22">
                  <c:v>114.307918779365</c:v>
                </c:pt>
                <c:pt idx="23">
                  <c:v>117.822975241203</c:v>
                </c:pt>
                <c:pt idx="24">
                  <c:v>122.128464603423</c:v>
                </c:pt>
                <c:pt idx="25">
                  <c:v>124.800105600687</c:v>
                </c:pt>
                <c:pt idx="26">
                  <c:v>127.59464952067199</c:v>
                </c:pt>
                <c:pt idx="27">
                  <c:v>130.76766560888089</c:v>
                </c:pt>
                <c:pt idx="28">
                  <c:v>134.47782112569368</c:v>
                </c:pt>
                <c:pt idx="29">
                  <c:v>138.26893932384408</c:v>
                </c:pt>
                <c:pt idx="30">
                  <c:v>140.74057355378437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5C-4AA4-BEBE-6538C1FE9F11}"/>
            </c:ext>
          </c:extLst>
        </c:ser>
        <c:ser>
          <c:idx val="2"/>
          <c:order val="2"/>
          <c:tx>
            <c:strRef>
              <c:f>Газы!$I$291</c:f>
              <c:strCache>
                <c:ptCount val="1"/>
                <c:pt idx="0">
                  <c:v>Отходы</c:v>
                </c:pt>
              </c:strCache>
            </c:strRef>
          </c:tx>
          <c:spPr>
            <a:pattFill prst="trellis">
              <a:fgClr>
                <a:srgbClr val="7030A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Газы!$K$292:$K$322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Газы!$I$292:$I$322</c:f>
              <c:numCache>
                <c:formatCode>0.000</c:formatCode>
                <c:ptCount val="31"/>
                <c:pt idx="0">
                  <c:v>18.108752855968401</c:v>
                </c:pt>
                <c:pt idx="1">
                  <c:v>18.3799105858206</c:v>
                </c:pt>
                <c:pt idx="2">
                  <c:v>17.781401926265701</c:v>
                </c:pt>
                <c:pt idx="3">
                  <c:v>17.783029494444801</c:v>
                </c:pt>
                <c:pt idx="4">
                  <c:v>17.282815632910001</c:v>
                </c:pt>
                <c:pt idx="5">
                  <c:v>17.111970731627402</c:v>
                </c:pt>
                <c:pt idx="6">
                  <c:v>17.292075441322499</c:v>
                </c:pt>
                <c:pt idx="7">
                  <c:v>17.1855629877357</c:v>
                </c:pt>
                <c:pt idx="8">
                  <c:v>16.857100725315998</c:v>
                </c:pt>
                <c:pt idx="9">
                  <c:v>16.688044554502198</c:v>
                </c:pt>
                <c:pt idx="10">
                  <c:v>16.946292142268</c:v>
                </c:pt>
                <c:pt idx="11">
                  <c:v>16.8441010132379</c:v>
                </c:pt>
                <c:pt idx="12">
                  <c:v>16.971201686256901</c:v>
                </c:pt>
                <c:pt idx="13">
                  <c:v>17.088939870867399</c:v>
                </c:pt>
                <c:pt idx="14">
                  <c:v>17.336821555122</c:v>
                </c:pt>
                <c:pt idx="15">
                  <c:v>17.092468147653499</c:v>
                </c:pt>
                <c:pt idx="16">
                  <c:v>17.290856514541499</c:v>
                </c:pt>
                <c:pt idx="17">
                  <c:v>17.294674379787899</c:v>
                </c:pt>
                <c:pt idx="18">
                  <c:v>17.4560206471415</c:v>
                </c:pt>
                <c:pt idx="19">
                  <c:v>18.2484887283054</c:v>
                </c:pt>
                <c:pt idx="20">
                  <c:v>18.8787542620057</c:v>
                </c:pt>
                <c:pt idx="21">
                  <c:v>19.396833805047301</c:v>
                </c:pt>
                <c:pt idx="22">
                  <c:v>19.932594667617</c:v>
                </c:pt>
                <c:pt idx="23">
                  <c:v>20.904143333781299</c:v>
                </c:pt>
                <c:pt idx="24">
                  <c:v>21.287606274050798</c:v>
                </c:pt>
                <c:pt idx="25">
                  <c:v>21.735945768707101</c:v>
                </c:pt>
                <c:pt idx="26">
                  <c:v>22.5908616969982</c:v>
                </c:pt>
                <c:pt idx="27">
                  <c:v>22.961848605176737</c:v>
                </c:pt>
                <c:pt idx="28">
                  <c:v>23.506278750620972</c:v>
                </c:pt>
                <c:pt idx="29">
                  <c:v>24.142122191685214</c:v>
                </c:pt>
                <c:pt idx="30">
                  <c:v>24.392304176765208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5C-4AA4-BEBE-6538C1FE9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5072800"/>
        <c:axId val="1315071968"/>
      </c:barChart>
      <c:catAx>
        <c:axId val="1315072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Gg</a:t>
                </a:r>
                <a:endParaRPr lang="az-Cyrl-AZ"/>
              </a:p>
            </c:rich>
          </c:tx>
          <c:layout>
            <c:manualLayout>
              <c:xMode val="edge"/>
              <c:yMode val="edge"/>
              <c:x val="6.9483115769004289E-2"/>
              <c:y val="5.0554826480023331E-2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15071968"/>
        <c:crosses val="autoZero"/>
        <c:auto val="1"/>
        <c:lblAlgn val="ctr"/>
        <c:lblOffset val="100"/>
        <c:noMultiLvlLbl val="0"/>
      </c:catAx>
      <c:valAx>
        <c:axId val="13150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15072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N2O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267110851003168E-2"/>
          <c:y val="0.11157407407407409"/>
          <c:w val="0.92250730481721344"/>
          <c:h val="0.674481627296587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Газы!$L$291</c:f>
              <c:strCache>
                <c:ptCount val="1"/>
                <c:pt idx="0">
                  <c:v>Энергетика</c:v>
                </c:pt>
              </c:strCache>
            </c:strRef>
          </c:tx>
          <c:spPr>
            <a:pattFill prst="trellis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Газы!$K$292:$K$322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Газы!$L$292:$L$322</c:f>
              <c:numCache>
                <c:formatCode>0.000</c:formatCode>
                <c:ptCount val="31"/>
                <c:pt idx="0">
                  <c:v>0.74634153579999996</c:v>
                </c:pt>
                <c:pt idx="1">
                  <c:v>0.63027095493399998</c:v>
                </c:pt>
                <c:pt idx="2">
                  <c:v>0.41875419151799997</c:v>
                </c:pt>
                <c:pt idx="3">
                  <c:v>0.251857487697</c:v>
                </c:pt>
                <c:pt idx="4">
                  <c:v>0.127158077206</c:v>
                </c:pt>
                <c:pt idx="5">
                  <c:v>0.19075745333499999</c:v>
                </c:pt>
                <c:pt idx="6">
                  <c:v>0.15398283546899999</c:v>
                </c:pt>
                <c:pt idx="7">
                  <c:v>0.14323169836800001</c:v>
                </c:pt>
                <c:pt idx="8">
                  <c:v>0.123705752317</c:v>
                </c:pt>
                <c:pt idx="9">
                  <c:v>0.222551910016</c:v>
                </c:pt>
                <c:pt idx="10">
                  <c:v>9.3433143016000003E-2</c:v>
                </c:pt>
                <c:pt idx="11">
                  <c:v>0.18438210888000001</c:v>
                </c:pt>
                <c:pt idx="12">
                  <c:v>0.105093914302</c:v>
                </c:pt>
                <c:pt idx="13">
                  <c:v>9.4661584664000001E-2</c:v>
                </c:pt>
                <c:pt idx="14">
                  <c:v>0.108162426442</c:v>
                </c:pt>
                <c:pt idx="15">
                  <c:v>0.150073762084</c:v>
                </c:pt>
                <c:pt idx="16">
                  <c:v>0.14992193572490001</c:v>
                </c:pt>
                <c:pt idx="17">
                  <c:v>0.25284426341400001</c:v>
                </c:pt>
                <c:pt idx="18">
                  <c:v>0.26196154068459998</c:v>
                </c:pt>
                <c:pt idx="19">
                  <c:v>0.36916756688899999</c:v>
                </c:pt>
                <c:pt idx="20">
                  <c:v>0.32215867166000001</c:v>
                </c:pt>
                <c:pt idx="21">
                  <c:v>0.20045301543460001</c:v>
                </c:pt>
                <c:pt idx="22">
                  <c:v>0.414639232734</c:v>
                </c:pt>
                <c:pt idx="23">
                  <c:v>0.45444177782279999</c:v>
                </c:pt>
                <c:pt idx="24">
                  <c:v>0.44529860616</c:v>
                </c:pt>
                <c:pt idx="25">
                  <c:v>0.41529338974059998</c:v>
                </c:pt>
                <c:pt idx="26">
                  <c:v>0.36822609151511998</c:v>
                </c:pt>
                <c:pt idx="27">
                  <c:v>0.4024772435226599</c:v>
                </c:pt>
                <c:pt idx="28">
                  <c:v>0.4418700836492</c:v>
                </c:pt>
                <c:pt idx="29">
                  <c:v>0.36529432729248001</c:v>
                </c:pt>
                <c:pt idx="30">
                  <c:v>0.33828328444479999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9-438A-8641-C16BF8500648}"/>
            </c:ext>
          </c:extLst>
        </c:ser>
        <c:ser>
          <c:idx val="1"/>
          <c:order val="1"/>
          <c:tx>
            <c:strRef>
              <c:f>Газы!$M$291</c:f>
              <c:strCache>
                <c:ptCount val="1"/>
                <c:pt idx="0">
                  <c:v>ППИП</c:v>
                </c:pt>
              </c:strCache>
            </c:strRef>
          </c:tx>
          <c:spPr>
            <a:pattFill prst="trellis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Газы!$K$292:$K$322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Газы!$M$292:$M$322</c:f>
              <c:numCache>
                <c:formatCode>0.0000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2.9999999999999997E-4</c:v>
                </c:pt>
                <c:pt idx="19">
                  <c:v>8.9999999999999998E-4</c:v>
                </c:pt>
                <c:pt idx="20">
                  <c:v>0</c:v>
                </c:pt>
                <c:pt idx="21">
                  <c:v>1E-4</c:v>
                </c:pt>
                <c:pt idx="22">
                  <c:v>5.9999999999999995E-4</c:v>
                </c:pt>
                <c:pt idx="23">
                  <c:v>9.5E-4</c:v>
                </c:pt>
                <c:pt idx="24">
                  <c:v>0</c:v>
                </c:pt>
                <c:pt idx="25">
                  <c:v>5.5000000000000003E-4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9.9500000000000005E-3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9-438A-8641-C16BF8500648}"/>
            </c:ext>
          </c:extLst>
        </c:ser>
        <c:ser>
          <c:idx val="2"/>
          <c:order val="2"/>
          <c:tx>
            <c:strRef>
              <c:f>Газы!$N$291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pattFill prst="trellis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Газы!$K$292:$K$322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Газы!$N$292:$N$322</c:f>
              <c:numCache>
                <c:formatCode>0.000</c:formatCode>
                <c:ptCount val="31"/>
                <c:pt idx="0">
                  <c:v>12.386130086481799</c:v>
                </c:pt>
                <c:pt idx="1">
                  <c:v>13.222242873135899</c:v>
                </c:pt>
                <c:pt idx="2">
                  <c:v>11.8994595972882</c:v>
                </c:pt>
                <c:pt idx="3">
                  <c:v>5.7581641918699296</c:v>
                </c:pt>
                <c:pt idx="4">
                  <c:v>4.4629295341347399</c:v>
                </c:pt>
                <c:pt idx="5">
                  <c:v>3.78497523594804</c:v>
                </c:pt>
                <c:pt idx="6">
                  <c:v>3.7704491246249501</c:v>
                </c:pt>
                <c:pt idx="7">
                  <c:v>4.8972459115169498</c:v>
                </c:pt>
                <c:pt idx="8">
                  <c:v>4.6856576679150796</c:v>
                </c:pt>
                <c:pt idx="9">
                  <c:v>4.6966051776162097</c:v>
                </c:pt>
                <c:pt idx="10">
                  <c:v>4.8029648389016497</c:v>
                </c:pt>
                <c:pt idx="11">
                  <c:v>4.7979751520095002</c:v>
                </c:pt>
                <c:pt idx="12">
                  <c:v>4.8356386492347196</c:v>
                </c:pt>
                <c:pt idx="13">
                  <c:v>4.8111964868372201</c:v>
                </c:pt>
                <c:pt idx="14">
                  <c:v>4.8725104765946297</c:v>
                </c:pt>
                <c:pt idx="15">
                  <c:v>4.9960449122464201</c:v>
                </c:pt>
                <c:pt idx="16">
                  <c:v>5.2018857823501001</c:v>
                </c:pt>
                <c:pt idx="17">
                  <c:v>5.2652857537326101</c:v>
                </c:pt>
                <c:pt idx="18">
                  <c:v>5.7316348266327903</c:v>
                </c:pt>
                <c:pt idx="19">
                  <c:v>5.8539414814725399</c:v>
                </c:pt>
                <c:pt idx="20">
                  <c:v>5.8764668282240899</c:v>
                </c:pt>
                <c:pt idx="21">
                  <c:v>6.3136740151845796</c:v>
                </c:pt>
                <c:pt idx="22">
                  <c:v>6.3526730822873096</c:v>
                </c:pt>
                <c:pt idx="23">
                  <c:v>6.4030826277149</c:v>
                </c:pt>
                <c:pt idx="24">
                  <c:v>6.9925722849824599</c:v>
                </c:pt>
                <c:pt idx="25">
                  <c:v>7.03940590923599</c:v>
                </c:pt>
                <c:pt idx="26">
                  <c:v>7.1348716633567602</c:v>
                </c:pt>
                <c:pt idx="27">
                  <c:v>7.5104733146274167</c:v>
                </c:pt>
                <c:pt idx="28">
                  <c:v>7.6526044519204799</c:v>
                </c:pt>
                <c:pt idx="29">
                  <c:v>7.5374018348283096</c:v>
                </c:pt>
                <c:pt idx="30">
                  <c:v>7.6594757566953202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9-438A-8641-C16BF8500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5050336"/>
        <c:axId val="1315066976"/>
      </c:barChart>
      <c:catAx>
        <c:axId val="1315050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Гг</a:t>
                </a:r>
                <a:endParaRPr lang="az-Cyrl-AZ"/>
              </a:p>
            </c:rich>
          </c:tx>
          <c:layout>
            <c:manualLayout>
              <c:xMode val="edge"/>
              <c:yMode val="edge"/>
              <c:x val="5.2973769828764651E-2"/>
              <c:y val="5.3864100320793237E-2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15066976"/>
        <c:crosses val="autoZero"/>
        <c:auto val="1"/>
        <c:lblAlgn val="ctr"/>
        <c:lblOffset val="100"/>
        <c:noMultiLvlLbl val="0"/>
      </c:catAx>
      <c:valAx>
        <c:axId val="131506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1505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CO2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56192513246119E-2"/>
          <c:y val="0.16712962962962963"/>
          <c:w val="0.89136208402485273"/>
          <c:h val="0.614296442111402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Газы!$B$291</c:f>
              <c:strCache>
                <c:ptCount val="1"/>
                <c:pt idx="0">
                  <c:v>Энергетика</c:v>
                </c:pt>
              </c:strCache>
            </c:strRef>
          </c:tx>
          <c:spPr>
            <a:pattFill prst="trellis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Газы!$A$292:$A$322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Газы!$B$292:$B$322</c:f>
              <c:numCache>
                <c:formatCode>0.000</c:formatCode>
                <c:ptCount val="31"/>
                <c:pt idx="0">
                  <c:v>19429.632160760601</c:v>
                </c:pt>
                <c:pt idx="1">
                  <c:v>17092.313170552599</c:v>
                </c:pt>
                <c:pt idx="2">
                  <c:v>13655.434827421101</c:v>
                </c:pt>
                <c:pt idx="3">
                  <c:v>10126.430515731299</c:v>
                </c:pt>
                <c:pt idx="4">
                  <c:v>7063.5404817845201</c:v>
                </c:pt>
                <c:pt idx="5">
                  <c:v>5163.6156704204896</c:v>
                </c:pt>
                <c:pt idx="6">
                  <c:v>4865.5999431272403</c:v>
                </c:pt>
                <c:pt idx="7">
                  <c:v>5175.1946252607104</c:v>
                </c:pt>
                <c:pt idx="8">
                  <c:v>4606.1766810602103</c:v>
                </c:pt>
                <c:pt idx="9">
                  <c:v>4571.4006596326199</c:v>
                </c:pt>
                <c:pt idx="10">
                  <c:v>4223.9056577502097</c:v>
                </c:pt>
                <c:pt idx="11">
                  <c:v>4608.1496586253497</c:v>
                </c:pt>
                <c:pt idx="12">
                  <c:v>4266.9415441880601</c:v>
                </c:pt>
                <c:pt idx="13">
                  <c:v>4432.9329773491099</c:v>
                </c:pt>
                <c:pt idx="14">
                  <c:v>4657.3769168744002</c:v>
                </c:pt>
                <c:pt idx="15">
                  <c:v>5014.9132664147601</c:v>
                </c:pt>
                <c:pt idx="16">
                  <c:v>5045.6057039531997</c:v>
                </c:pt>
                <c:pt idx="17">
                  <c:v>5929.6076563747401</c:v>
                </c:pt>
                <c:pt idx="18">
                  <c:v>6808.5753512663096</c:v>
                </c:pt>
                <c:pt idx="19">
                  <c:v>6630.00468286664</c:v>
                </c:pt>
                <c:pt idx="20">
                  <c:v>5980.9705901707202</c:v>
                </c:pt>
                <c:pt idx="21">
                  <c:v>7403.1294282933204</c:v>
                </c:pt>
                <c:pt idx="22">
                  <c:v>8858.3015529998393</c:v>
                </c:pt>
                <c:pt idx="23">
                  <c:v>8632.2599441247803</c:v>
                </c:pt>
                <c:pt idx="24">
                  <c:v>8842.90068046345</c:v>
                </c:pt>
                <c:pt idx="25">
                  <c:v>9546.0026051079294</c:v>
                </c:pt>
                <c:pt idx="26">
                  <c:v>8187.67730278832</c:v>
                </c:pt>
                <c:pt idx="27">
                  <c:v>8707.7053360868649</c:v>
                </c:pt>
                <c:pt idx="28">
                  <c:v>10442.5925271207</c:v>
                </c:pt>
                <c:pt idx="29">
                  <c:v>7718.3127526841599</c:v>
                </c:pt>
                <c:pt idx="30">
                  <c:v>7155.2919885205401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F-4A1B-9049-B5554BA452C3}"/>
            </c:ext>
          </c:extLst>
        </c:ser>
        <c:ser>
          <c:idx val="1"/>
          <c:order val="1"/>
          <c:tx>
            <c:strRef>
              <c:f>Газы!$C$291</c:f>
              <c:strCache>
                <c:ptCount val="1"/>
                <c:pt idx="0">
                  <c:v>ППИП</c:v>
                </c:pt>
              </c:strCache>
            </c:strRef>
          </c:tx>
          <c:spPr>
            <a:pattFill prst="trellis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Газы!$A$292:$A$322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Газы!$C$292:$C$322</c:f>
              <c:numCache>
                <c:formatCode>0.000</c:formatCode>
                <c:ptCount val="31"/>
                <c:pt idx="0">
                  <c:v>871.63847402338502</c:v>
                </c:pt>
                <c:pt idx="1">
                  <c:v>829.76466551818498</c:v>
                </c:pt>
                <c:pt idx="2">
                  <c:v>636.14450782381903</c:v>
                </c:pt>
                <c:pt idx="3">
                  <c:v>393.42707414325599</c:v>
                </c:pt>
                <c:pt idx="4">
                  <c:v>210.270232123499</c:v>
                </c:pt>
                <c:pt idx="5">
                  <c:v>165.512193516753</c:v>
                </c:pt>
                <c:pt idx="6">
                  <c:v>267.11359574028899</c:v>
                </c:pt>
                <c:pt idx="7">
                  <c:v>327.25277347137802</c:v>
                </c:pt>
                <c:pt idx="8">
                  <c:v>341.06797532752699</c:v>
                </c:pt>
                <c:pt idx="9">
                  <c:v>195.62568770559599</c:v>
                </c:pt>
                <c:pt idx="10">
                  <c:v>220.332820087432</c:v>
                </c:pt>
                <c:pt idx="11">
                  <c:v>228.07914592837901</c:v>
                </c:pt>
                <c:pt idx="12">
                  <c:v>258.90388043487297</c:v>
                </c:pt>
                <c:pt idx="13">
                  <c:v>358.02194507453999</c:v>
                </c:pt>
                <c:pt idx="14">
                  <c:v>421.46963697915601</c:v>
                </c:pt>
                <c:pt idx="15">
                  <c:v>467.17105134250102</c:v>
                </c:pt>
                <c:pt idx="16">
                  <c:v>538.33061476961495</c:v>
                </c:pt>
                <c:pt idx="17">
                  <c:v>568.77505974417704</c:v>
                </c:pt>
                <c:pt idx="18">
                  <c:v>484.77902616687498</c:v>
                </c:pt>
                <c:pt idx="19">
                  <c:v>241.29558037574199</c:v>
                </c:pt>
                <c:pt idx="20">
                  <c:v>381.89399828009402</c:v>
                </c:pt>
                <c:pt idx="21">
                  <c:v>504.956888930905</c:v>
                </c:pt>
                <c:pt idx="22">
                  <c:v>611.16167446456302</c:v>
                </c:pt>
                <c:pt idx="23">
                  <c:v>785.07546438471297</c:v>
                </c:pt>
                <c:pt idx="24">
                  <c:v>857.76261544392503</c:v>
                </c:pt>
                <c:pt idx="25">
                  <c:v>724.01678683861201</c:v>
                </c:pt>
                <c:pt idx="26">
                  <c:v>647.35934523094602</c:v>
                </c:pt>
                <c:pt idx="27">
                  <c:v>736.54942229894391</c:v>
                </c:pt>
                <c:pt idx="28">
                  <c:v>968.86435522282704</c:v>
                </c:pt>
                <c:pt idx="29">
                  <c:v>949.19053320334604</c:v>
                </c:pt>
                <c:pt idx="30">
                  <c:v>904.45209659950206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DF-4A1B-9049-B5554BA452C3}"/>
            </c:ext>
          </c:extLst>
        </c:ser>
        <c:ser>
          <c:idx val="2"/>
          <c:order val="2"/>
          <c:tx>
            <c:strRef>
              <c:f>Газы!$D$291</c:f>
              <c:strCache>
                <c:ptCount val="1"/>
                <c:pt idx="0">
                  <c:v>Отходы</c:v>
                </c:pt>
              </c:strCache>
            </c:strRef>
          </c:tx>
          <c:spPr>
            <a:pattFill prst="trellis">
              <a:fgClr>
                <a:srgbClr val="7030A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Газы!$A$292:$A$322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Газы!$D$292:$D$322</c:f>
              <c:numCache>
                <c:formatCode>0.000</c:formatCode>
                <c:ptCount val="31"/>
                <c:pt idx="0">
                  <c:v>3.5328458880000002</c:v>
                </c:pt>
                <c:pt idx="1">
                  <c:v>3.6298525119999998</c:v>
                </c:pt>
                <c:pt idx="2">
                  <c:v>3.7345294272</c:v>
                </c:pt>
                <c:pt idx="3">
                  <c:v>3.7927334016000001</c:v>
                </c:pt>
                <c:pt idx="4">
                  <c:v>3.8031108543999999</c:v>
                </c:pt>
                <c:pt idx="5">
                  <c:v>3.8279265024</c:v>
                </c:pt>
                <c:pt idx="6">
                  <c:v>3.8969591231999998</c:v>
                </c:pt>
                <c:pt idx="7">
                  <c:v>3.961479808</c:v>
                </c:pt>
                <c:pt idx="8">
                  <c:v>4.0305124287999998</c:v>
                </c:pt>
                <c:pt idx="9">
                  <c:v>4.1018010175999997</c:v>
                </c:pt>
                <c:pt idx="10">
                  <c:v>4.1645169280000003</c:v>
                </c:pt>
                <c:pt idx="11">
                  <c:v>4.2100874815999996</c:v>
                </c:pt>
                <c:pt idx="12">
                  <c:v>4.2552068415999997</c:v>
                </c:pt>
                <c:pt idx="13">
                  <c:v>4.2989726207999999</c:v>
                </c:pt>
                <c:pt idx="14">
                  <c:v>4.3553718208000003</c:v>
                </c:pt>
                <c:pt idx="15">
                  <c:v>4.4135757951999999</c:v>
                </c:pt>
                <c:pt idx="16">
                  <c:v>4.4641094784000002</c:v>
                </c:pt>
                <c:pt idx="17">
                  <c:v>4.5200574847999997</c:v>
                </c:pt>
                <c:pt idx="18">
                  <c:v>4.5620184895999998</c:v>
                </c:pt>
                <c:pt idx="19">
                  <c:v>4.6463916928</c:v>
                </c:pt>
                <c:pt idx="20">
                  <c:v>5.0339669952000001</c:v>
                </c:pt>
                <c:pt idx="21">
                  <c:v>4.8638670079999997</c:v>
                </c:pt>
                <c:pt idx="22">
                  <c:v>4.6712073407999997</c:v>
                </c:pt>
                <c:pt idx="23">
                  <c:v>5.1219497472000004</c:v>
                </c:pt>
                <c:pt idx="24">
                  <c:v>5.0344181888000001</c:v>
                </c:pt>
                <c:pt idx="25">
                  <c:v>4.9947131520000001</c:v>
                </c:pt>
                <c:pt idx="26">
                  <c:v>5.4283102016000004</c:v>
                </c:pt>
                <c:pt idx="27">
                  <c:v>4.8128821312000003</c:v>
                </c:pt>
                <c:pt idx="28">
                  <c:v>4.3977840192000004</c:v>
                </c:pt>
                <c:pt idx="29">
                  <c:v>4.2091850944000004</c:v>
                </c:pt>
                <c:pt idx="30">
                  <c:v>4.3283002047999997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DF-4A1B-9049-B5554BA45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5067392"/>
        <c:axId val="1315048256"/>
      </c:barChart>
      <c:catAx>
        <c:axId val="1315067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Gg</a:t>
                </a:r>
                <a:endParaRPr lang="az-Cyrl-AZ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7.5344646787526851E-2"/>
              <c:y val="7.7012248468941377E-2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15048256"/>
        <c:crosses val="autoZero"/>
        <c:auto val="1"/>
        <c:lblAlgn val="ctr"/>
        <c:lblOffset val="100"/>
        <c:noMultiLvlLbl val="0"/>
      </c:catAx>
      <c:valAx>
        <c:axId val="1315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15067392"/>
        <c:crosses val="autoZero"/>
        <c:crossBetween val="between"/>
        <c:majorUnit val="2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9129483814522"/>
          <c:y val="9.2656937688209401E-2"/>
          <c:w val="0.83055314960629922"/>
          <c:h val="0.66776943014159362"/>
        </c:manualLayout>
      </c:layout>
      <c:lineChart>
        <c:grouping val="standard"/>
        <c:varyColors val="0"/>
        <c:ser>
          <c:idx val="0"/>
          <c:order val="0"/>
          <c:tx>
            <c:strRef>
              <c:f>'НИПГ 3_4'!$L$2</c:f>
              <c:strCache>
                <c:ptCount val="1"/>
                <c:pt idx="0">
                  <c:v>Нетто выбросы НИПГ 3</c:v>
                </c:pt>
              </c:strCache>
            </c:strRef>
          </c:tx>
          <c:spPr>
            <a:ln w="19050" cap="flat">
              <a:solidFill>
                <a:schemeClr val="accent1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000000000000001E-2"/>
                  <c:y val="-3.7062775075283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6E-47B8-AA82-7F9DE926B814}"/>
                </c:ext>
              </c:extLst>
            </c:dLbl>
            <c:dLbl>
              <c:idx val="20"/>
              <c:layout>
                <c:manualLayout>
                  <c:x val="-5.5555555555555558E-3"/>
                  <c:y val="-5.5594162612925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6E-47B8-AA82-7F9DE926B8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'НИПГ 3_4'!$K$3:$K$23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3_4'!$L$3:$L$23</c:f>
              <c:numCache>
                <c:formatCode>0.000</c:formatCode>
                <c:ptCount val="21"/>
                <c:pt idx="0">
                  <c:v>28433.019</c:v>
                </c:pt>
                <c:pt idx="1">
                  <c:v>25578.674999999999</c:v>
                </c:pt>
                <c:pt idx="2">
                  <c:v>22108.395</c:v>
                </c:pt>
                <c:pt idx="3">
                  <c:v>17641.962</c:v>
                </c:pt>
                <c:pt idx="4">
                  <c:v>13214.550999999999</c:v>
                </c:pt>
                <c:pt idx="5">
                  <c:v>9696.6059999999998</c:v>
                </c:pt>
                <c:pt idx="6">
                  <c:v>9625.0249999999996</c:v>
                </c:pt>
                <c:pt idx="7">
                  <c:v>10662.903</c:v>
                </c:pt>
                <c:pt idx="8">
                  <c:v>9462.9429999999993</c:v>
                </c:pt>
                <c:pt idx="9">
                  <c:v>8993.34</c:v>
                </c:pt>
                <c:pt idx="10">
                  <c:v>9057.6610000000001</c:v>
                </c:pt>
                <c:pt idx="11">
                  <c:v>9007.7090000000007</c:v>
                </c:pt>
                <c:pt idx="12">
                  <c:v>9584.6880000000001</c:v>
                </c:pt>
                <c:pt idx="13">
                  <c:v>10026.987999999999</c:v>
                </c:pt>
                <c:pt idx="14">
                  <c:v>10734.1</c:v>
                </c:pt>
                <c:pt idx="15">
                  <c:v>11116.796</c:v>
                </c:pt>
                <c:pt idx="16">
                  <c:v>11223.321</c:v>
                </c:pt>
                <c:pt idx="17">
                  <c:v>12270.375</c:v>
                </c:pt>
                <c:pt idx="18">
                  <c:v>13539.076999999999</c:v>
                </c:pt>
                <c:pt idx="19">
                  <c:v>13427.302</c:v>
                </c:pt>
                <c:pt idx="20">
                  <c:v>12558.316999999999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1-4163-AE51-7141AD2F50E8}"/>
            </c:ext>
          </c:extLst>
        </c:ser>
        <c:ser>
          <c:idx val="1"/>
          <c:order val="1"/>
          <c:tx>
            <c:strRef>
              <c:f>'НИПГ 3_4'!$M$2</c:f>
              <c:strCache>
                <c:ptCount val="1"/>
                <c:pt idx="0">
                  <c:v>Нетто выбросы НИПГ 4</c:v>
                </c:pt>
              </c:strCache>
            </c:strRef>
          </c:tx>
          <c:spPr>
            <a:ln w="19050" cap="flat">
              <a:solidFill>
                <a:schemeClr val="accent2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333333333333333E-2"/>
                  <c:y val="-3.7062775075283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6E-47B8-AA82-7F9DE926B814}"/>
                </c:ext>
              </c:extLst>
            </c:dLbl>
            <c:dLbl>
              <c:idx val="20"/>
              <c:layout>
                <c:manualLayout>
                  <c:x val="1.0185067526415994E-16"/>
                  <c:y val="-6.9492703266157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6E-47B8-AA82-7F9DE926B81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'НИПГ 3_4'!$K$3:$K$23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3_4'!$M$3:$M$23</c:f>
              <c:numCache>
                <c:formatCode>0.000</c:formatCode>
                <c:ptCount val="21"/>
                <c:pt idx="0">
                  <c:v>18017.150583395302</c:v>
                </c:pt>
                <c:pt idx="1">
                  <c:v>15692.070233575399</c:v>
                </c:pt>
                <c:pt idx="2">
                  <c:v>11239.6231890336</c:v>
                </c:pt>
                <c:pt idx="3">
                  <c:v>5126.2467947343703</c:v>
                </c:pt>
                <c:pt idx="4">
                  <c:v>856.95194726189698</c:v>
                </c:pt>
                <c:pt idx="5">
                  <c:v>-1517.9775673238801</c:v>
                </c:pt>
                <c:pt idx="6">
                  <c:v>-1516.55545334872</c:v>
                </c:pt>
                <c:pt idx="7">
                  <c:v>-1019.19631686743</c:v>
                </c:pt>
                <c:pt idx="8">
                  <c:v>-1640.6087525826999</c:v>
                </c:pt>
                <c:pt idx="9">
                  <c:v>-1768.13504146218</c:v>
                </c:pt>
                <c:pt idx="10">
                  <c:v>-2027.3802019580301</c:v>
                </c:pt>
                <c:pt idx="11">
                  <c:v>-1503.7814446238699</c:v>
                </c:pt>
                <c:pt idx="12">
                  <c:v>-1798.61871388547</c:v>
                </c:pt>
                <c:pt idx="13">
                  <c:v>-1238.4252736027599</c:v>
                </c:pt>
                <c:pt idx="14">
                  <c:v>-1267.85460092927</c:v>
                </c:pt>
                <c:pt idx="15">
                  <c:v>-665.000919346258</c:v>
                </c:pt>
                <c:pt idx="16">
                  <c:v>-429.30460853433698</c:v>
                </c:pt>
                <c:pt idx="17">
                  <c:v>521.27717662679004</c:v>
                </c:pt>
                <c:pt idx="18">
                  <c:v>1659.6742172433101</c:v>
                </c:pt>
                <c:pt idx="19">
                  <c:v>1367.33251295894</c:v>
                </c:pt>
                <c:pt idx="20">
                  <c:v>933.00275901227099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1-4163-AE51-7141AD2F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486000"/>
        <c:axId val="316488496"/>
      </c:lineChart>
      <c:catAx>
        <c:axId val="316486000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6488496"/>
        <c:crosses val="autoZero"/>
        <c:auto val="1"/>
        <c:lblAlgn val="ctr"/>
        <c:lblOffset val="100"/>
        <c:noMultiLvlLbl val="0"/>
      </c:catAx>
      <c:valAx>
        <c:axId val="31648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Тыс. т</a:t>
                </a: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CO2 </a:t>
                </a:r>
                <a:r>
                  <a:rPr lang="ru-RU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эквивалента</a:t>
                </a:r>
                <a:endParaRPr lang="en-US" sz="9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291609987250551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cross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648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5446490241354"/>
          <c:y val="8.7962962962962965E-2"/>
          <c:w val="0.8456900124326564"/>
          <c:h val="0.68484543598716829"/>
        </c:manualLayout>
      </c:layout>
      <c:lineChart>
        <c:grouping val="standard"/>
        <c:varyColors val="0"/>
        <c:ser>
          <c:idx val="0"/>
          <c:order val="0"/>
          <c:tx>
            <c:strRef>
              <c:f>'НИПГ 3_4'!$L$26</c:f>
              <c:strCache>
                <c:ptCount val="1"/>
                <c:pt idx="0">
                  <c:v>Общие выбросы НИПГ 3</c:v>
                </c:pt>
              </c:strCache>
            </c:strRef>
          </c:tx>
          <c:spPr>
            <a:ln w="19050" cap="flat">
              <a:solidFill>
                <a:schemeClr val="accent1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222222222222223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A0-4591-8AEB-2772CAA83012}"/>
                </c:ext>
              </c:extLst>
            </c:dLbl>
            <c:dLbl>
              <c:idx val="20"/>
              <c:layout>
                <c:manualLayout>
                  <c:x val="0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A0-4591-8AEB-2772CAA8301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'НИПГ 3_4'!$K$3:$K$23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3_4'!$L$27:$L$47</c:f>
              <c:numCache>
                <c:formatCode>0.000</c:formatCode>
                <c:ptCount val="21"/>
                <c:pt idx="0">
                  <c:v>29231.115000000002</c:v>
                </c:pt>
                <c:pt idx="1">
                  <c:v>26382.498</c:v>
                </c:pt>
                <c:pt idx="2">
                  <c:v>22907.183000000001</c:v>
                </c:pt>
                <c:pt idx="3">
                  <c:v>18439.035</c:v>
                </c:pt>
                <c:pt idx="4">
                  <c:v>14060.027</c:v>
                </c:pt>
                <c:pt idx="5">
                  <c:v>10538.306</c:v>
                </c:pt>
                <c:pt idx="6">
                  <c:v>10453.191999999999</c:v>
                </c:pt>
                <c:pt idx="7">
                  <c:v>11426.954</c:v>
                </c:pt>
                <c:pt idx="8">
                  <c:v>10256.726000000001</c:v>
                </c:pt>
                <c:pt idx="9">
                  <c:v>9821.1620000000003</c:v>
                </c:pt>
                <c:pt idx="10">
                  <c:v>9866.4689999999991</c:v>
                </c:pt>
                <c:pt idx="11">
                  <c:v>9821.7049999999999</c:v>
                </c:pt>
                <c:pt idx="12">
                  <c:v>10407.446</c:v>
                </c:pt>
                <c:pt idx="13">
                  <c:v>10848.898999999999</c:v>
                </c:pt>
                <c:pt idx="14">
                  <c:v>11572.978999999999</c:v>
                </c:pt>
                <c:pt idx="15">
                  <c:v>11957.163</c:v>
                </c:pt>
                <c:pt idx="16">
                  <c:v>12028.184999999999</c:v>
                </c:pt>
                <c:pt idx="17">
                  <c:v>13074.541999999999</c:v>
                </c:pt>
                <c:pt idx="18">
                  <c:v>14343.156999999999</c:v>
                </c:pt>
                <c:pt idx="19">
                  <c:v>14230.964</c:v>
                </c:pt>
                <c:pt idx="20">
                  <c:v>13362.414000000001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B-4454-B4F7-B22FE79B508C}"/>
            </c:ext>
          </c:extLst>
        </c:ser>
        <c:ser>
          <c:idx val="1"/>
          <c:order val="1"/>
          <c:tx>
            <c:strRef>
              <c:f>'НИПГ 3_4'!$M$26</c:f>
              <c:strCache>
                <c:ptCount val="1"/>
                <c:pt idx="0">
                  <c:v>Общие выбросы НИПГ 4</c:v>
                </c:pt>
              </c:strCache>
            </c:strRef>
          </c:tx>
          <c:spPr>
            <a:ln w="19050" cap="flat">
              <a:solidFill>
                <a:schemeClr val="accent2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000000000000024E-2"/>
                  <c:y val="0.157407407407407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A0-4591-8AEB-2772CAA83012}"/>
                </c:ext>
              </c:extLst>
            </c:dLbl>
            <c:dLbl>
              <c:idx val="20"/>
              <c:layout>
                <c:manualLayout>
                  <c:x val="-3.0555555555555555E-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A0-4591-8AEB-2772CAA8301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'НИПГ 3_4'!$K$3:$K$23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3_4'!$M$27:$M$47</c:f>
              <c:numCache>
                <c:formatCode>0.000</c:formatCode>
                <c:ptCount val="21"/>
                <c:pt idx="0">
                  <c:v>28290.675754746801</c:v>
                </c:pt>
                <c:pt idx="1">
                  <c:v>25986.552769661601</c:v>
                </c:pt>
                <c:pt idx="2">
                  <c:v>21529.153606715001</c:v>
                </c:pt>
                <c:pt idx="3">
                  <c:v>15419.8208999486</c:v>
                </c:pt>
                <c:pt idx="4">
                  <c:v>11166.686238754</c:v>
                </c:pt>
                <c:pt idx="5">
                  <c:v>8805.6693854968908</c:v>
                </c:pt>
                <c:pt idx="6">
                  <c:v>8515.6033038184196</c:v>
                </c:pt>
                <c:pt idx="7">
                  <c:v>9284.0893784193995</c:v>
                </c:pt>
                <c:pt idx="8">
                  <c:v>8690.9025953069304</c:v>
                </c:pt>
                <c:pt idx="9">
                  <c:v>8570.9597948076498</c:v>
                </c:pt>
                <c:pt idx="10">
                  <c:v>8276.4966179803396</c:v>
                </c:pt>
                <c:pt idx="11">
                  <c:v>8717.6163653329295</c:v>
                </c:pt>
                <c:pt idx="12">
                  <c:v>8440.6412599538507</c:v>
                </c:pt>
                <c:pt idx="13">
                  <c:v>8675.8907010697294</c:v>
                </c:pt>
                <c:pt idx="14">
                  <c:v>9035.0114802752105</c:v>
                </c:pt>
                <c:pt idx="15">
                  <c:v>9540.9851075716506</c:v>
                </c:pt>
                <c:pt idx="16">
                  <c:v>9779.6242252601896</c:v>
                </c:pt>
                <c:pt idx="17">
                  <c:v>10831.1789780448</c:v>
                </c:pt>
                <c:pt idx="18">
                  <c:v>11910.3791459535</c:v>
                </c:pt>
                <c:pt idx="19">
                  <c:v>11670.7346756306</c:v>
                </c:pt>
                <c:pt idx="20">
                  <c:v>11267.5469798304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B-4454-B4F7-B22FE79B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474352"/>
        <c:axId val="316480176"/>
      </c:lineChart>
      <c:catAx>
        <c:axId val="31647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6480176"/>
        <c:crosses val="autoZero"/>
        <c:auto val="1"/>
        <c:lblAlgn val="ctr"/>
        <c:lblOffset val="100"/>
        <c:noMultiLvlLbl val="0"/>
      </c:catAx>
      <c:valAx>
        <c:axId val="31648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Тыс.</a:t>
                </a:r>
                <a:r>
                  <a:rPr lang="ru-RU" sz="9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т</a:t>
                </a: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CO2 </a:t>
                </a:r>
                <a:r>
                  <a:rPr lang="ru-RU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эквивалента</a:t>
                </a:r>
                <a:endParaRPr lang="en-US" sz="9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4.3888888888888901E-3"/>
              <c:y val="0.321589384660250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647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69225721784777"/>
          <c:y val="0.18055555555555552"/>
          <c:w val="0.84075218722659673"/>
          <c:h val="0.66261519393409152"/>
        </c:manualLayout>
      </c:layout>
      <c:lineChart>
        <c:grouping val="standard"/>
        <c:varyColors val="0"/>
        <c:ser>
          <c:idx val="0"/>
          <c:order val="0"/>
          <c:tx>
            <c:strRef>
              <c:f>'НИПГ 3_4'!$L$49</c:f>
              <c:strCache>
                <c:ptCount val="1"/>
                <c:pt idx="0">
                  <c:v>Поглощения НИПГ 3</c:v>
                </c:pt>
              </c:strCache>
            </c:strRef>
          </c:tx>
          <c:spPr>
            <a:ln w="19050" cap="flat">
              <a:solidFill>
                <a:srgbClr val="00B050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462668816039986E-17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25-40D5-9A00-3D31AC586613}"/>
                </c:ext>
              </c:extLst>
            </c:dLbl>
            <c:dLbl>
              <c:idx val="20"/>
              <c:layout>
                <c:manualLayout>
                  <c:x val="-1.6666666666666767E-2"/>
                  <c:y val="6.48148148148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25-40D5-9A00-3D31AC58661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'НИПГ 3_4'!$K$50:$K$70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3_4'!$L$50:$L$70</c:f>
              <c:numCache>
                <c:formatCode>0.000</c:formatCode>
                <c:ptCount val="21"/>
                <c:pt idx="0">
                  <c:v>-798.096</c:v>
                </c:pt>
                <c:pt idx="1">
                  <c:v>-803.82299999999998</c:v>
                </c:pt>
                <c:pt idx="2">
                  <c:v>-798.78800000000001</c:v>
                </c:pt>
                <c:pt idx="3">
                  <c:v>-797.07299999999998</c:v>
                </c:pt>
                <c:pt idx="4">
                  <c:v>-845.476</c:v>
                </c:pt>
                <c:pt idx="5">
                  <c:v>-841.7</c:v>
                </c:pt>
                <c:pt idx="6">
                  <c:v>-828.16700000000003</c:v>
                </c:pt>
                <c:pt idx="7">
                  <c:v>-764.05100000000004</c:v>
                </c:pt>
                <c:pt idx="8">
                  <c:v>-793.78300000000002</c:v>
                </c:pt>
                <c:pt idx="9">
                  <c:v>-827.822</c:v>
                </c:pt>
                <c:pt idx="10">
                  <c:v>-808.80799999999999</c:v>
                </c:pt>
                <c:pt idx="11">
                  <c:v>-813.99599999999998</c:v>
                </c:pt>
                <c:pt idx="12">
                  <c:v>-822.75800000000004</c:v>
                </c:pt>
                <c:pt idx="13">
                  <c:v>-821.91099999999994</c:v>
                </c:pt>
                <c:pt idx="14">
                  <c:v>-838.87900000000002</c:v>
                </c:pt>
                <c:pt idx="15">
                  <c:v>-840.36699999999996</c:v>
                </c:pt>
                <c:pt idx="16">
                  <c:v>-804.86400000000003</c:v>
                </c:pt>
                <c:pt idx="17">
                  <c:v>-804.16700000000003</c:v>
                </c:pt>
                <c:pt idx="18">
                  <c:v>-804.08</c:v>
                </c:pt>
                <c:pt idx="19">
                  <c:v>-803.66200000000003</c:v>
                </c:pt>
                <c:pt idx="20">
                  <c:v>-804.09699999999998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E-46AE-B792-3DB016AD1520}"/>
            </c:ext>
          </c:extLst>
        </c:ser>
        <c:ser>
          <c:idx val="1"/>
          <c:order val="1"/>
          <c:tx>
            <c:strRef>
              <c:f>'НИПГ 3_4'!$M$49</c:f>
              <c:strCache>
                <c:ptCount val="1"/>
                <c:pt idx="0">
                  <c:v>Поглощения НИПГ 4</c:v>
                </c:pt>
              </c:strCache>
            </c:strRef>
          </c:tx>
          <c:spPr>
            <a:ln w="19050" cap="flat">
              <a:solidFill>
                <a:srgbClr val="00E266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777777777777776E-2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25-40D5-9A00-3D31AC586613}"/>
                </c:ext>
              </c:extLst>
            </c:dLbl>
            <c:dLbl>
              <c:idx val="20"/>
              <c:layout>
                <c:manualLayout>
                  <c:x val="0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25-40D5-9A00-3D31AC58661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'НИПГ 3_4'!$K$50:$K$70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3_4'!$M$50:$M$70</c:f>
              <c:numCache>
                <c:formatCode>0.000</c:formatCode>
                <c:ptCount val="21"/>
                <c:pt idx="0">
                  <c:v>-10273.525171351601</c:v>
                </c:pt>
                <c:pt idx="1">
                  <c:v>-10294.4825360862</c:v>
                </c:pt>
                <c:pt idx="2">
                  <c:v>-10289.530417681401</c:v>
                </c:pt>
                <c:pt idx="3">
                  <c:v>-10293.5741052142</c:v>
                </c:pt>
                <c:pt idx="4">
                  <c:v>-10309.734291492099</c:v>
                </c:pt>
                <c:pt idx="5">
                  <c:v>-10323.6469528208</c:v>
                </c:pt>
                <c:pt idx="6">
                  <c:v>-10032.158757167101</c:v>
                </c:pt>
                <c:pt idx="7">
                  <c:v>-10303.285695286801</c:v>
                </c:pt>
                <c:pt idx="8">
                  <c:v>-10331.5113478896</c:v>
                </c:pt>
                <c:pt idx="9">
                  <c:v>-10339.0948362698</c:v>
                </c:pt>
                <c:pt idx="10">
                  <c:v>-10303.876819938399</c:v>
                </c:pt>
                <c:pt idx="11">
                  <c:v>-10221.397809956799</c:v>
                </c:pt>
                <c:pt idx="12">
                  <c:v>-10239.2599738393</c:v>
                </c:pt>
                <c:pt idx="13">
                  <c:v>-9914.3159746724905</c:v>
                </c:pt>
                <c:pt idx="14">
                  <c:v>-10302.8660812045</c:v>
                </c:pt>
                <c:pt idx="15">
                  <c:v>-10205.986026917901</c:v>
                </c:pt>
                <c:pt idx="16">
                  <c:v>-10208.9288337945</c:v>
                </c:pt>
                <c:pt idx="17">
                  <c:v>-10309.901801418</c:v>
                </c:pt>
                <c:pt idx="18">
                  <c:v>-10250.7049287102</c:v>
                </c:pt>
                <c:pt idx="19">
                  <c:v>-10303.4021626716</c:v>
                </c:pt>
                <c:pt idx="20">
                  <c:v>-10334.544220818099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E-46AE-B792-3DB016AD1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808336"/>
        <c:axId val="589799184"/>
      </c:lineChart>
      <c:catAx>
        <c:axId val="589808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9799184"/>
        <c:crosses val="autoZero"/>
        <c:auto val="1"/>
        <c:lblAlgn val="ctr"/>
        <c:lblOffset val="100"/>
        <c:noMultiLvlLbl val="0"/>
      </c:catAx>
      <c:valAx>
        <c:axId val="58979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Гг</a:t>
                </a: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CO2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43719852726742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980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8681151698143"/>
          <c:y val="0.90774112096747406"/>
          <c:w val="0.7577753438714897"/>
          <c:h val="6.69424233363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44188016167599098"/>
          <c:y val="0.490740740740740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476759484898901"/>
          <c:y val="0.184606299212598"/>
          <c:w val="0.63537291551236397"/>
          <c:h val="0.7085651793525810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8C-4048-B2A5-D21A21F75A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8C-4048-B2A5-D21A21F75A32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8C-4048-B2A5-D21A21F75A32}"/>
              </c:ext>
            </c:extLst>
          </c:dPt>
          <c:dLbls>
            <c:dLbl>
              <c:idx val="1"/>
              <c:layout>
                <c:manualLayout>
                  <c:x val="-0.15360199790468401"/>
                  <c:y val="-0.129629629629630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8C-4048-B2A5-D21A21F75A3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00" b="1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8C-4048-B2A5-D21A21F75A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Свод!$O$79:$Q$79</c:f>
              <c:strCache>
                <c:ptCount val="3"/>
                <c:pt idx="0">
                  <c:v>CO2</c:v>
                </c:pt>
                <c:pt idx="1">
                  <c:v>N2O</c:v>
                </c:pt>
                <c:pt idx="2">
                  <c:v>HFC</c:v>
                </c:pt>
              </c:strCache>
            </c:strRef>
          </c:cat>
          <c:val>
            <c:numRef>
              <c:f>Свод!$O$108:$Q$108</c:f>
              <c:numCache>
                <c:formatCode>0.0000</c:formatCode>
                <c:ptCount val="3"/>
                <c:pt idx="0" formatCode="0.000">
                  <c:v>968.86435522282704</c:v>
                </c:pt>
                <c:pt idx="1">
                  <c:v>0</c:v>
                </c:pt>
                <c:pt idx="2" formatCode="0.000">
                  <c:v>193.68816751862701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8C-4048-B2A5-D21A21F75A3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01031888557791"/>
          <c:y val="0.1675845727617381"/>
          <c:w val="0.8273575452191283"/>
          <c:h val="0.71266841644794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'НИПГ 3_4'!$L$49</c:f>
              <c:strCache>
                <c:ptCount val="1"/>
                <c:pt idx="0">
                  <c:v>Поглощения НИПГ 3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'НИПГ 3_4'!$K$50:$K$70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3_4'!$L$50:$L$70</c:f>
              <c:numCache>
                <c:formatCode>0.000</c:formatCode>
                <c:ptCount val="21"/>
                <c:pt idx="0">
                  <c:v>-798.096</c:v>
                </c:pt>
                <c:pt idx="1">
                  <c:v>-803.82299999999998</c:v>
                </c:pt>
                <c:pt idx="2">
                  <c:v>-798.78800000000001</c:v>
                </c:pt>
                <c:pt idx="3">
                  <c:v>-797.07299999999998</c:v>
                </c:pt>
                <c:pt idx="4">
                  <c:v>-845.476</c:v>
                </c:pt>
                <c:pt idx="5">
                  <c:v>-841.7</c:v>
                </c:pt>
                <c:pt idx="6">
                  <c:v>-828.16700000000003</c:v>
                </c:pt>
                <c:pt idx="7">
                  <c:v>-764.05100000000004</c:v>
                </c:pt>
                <c:pt idx="8">
                  <c:v>-793.78300000000002</c:v>
                </c:pt>
                <c:pt idx="9">
                  <c:v>-827.822</c:v>
                </c:pt>
                <c:pt idx="10">
                  <c:v>-808.80799999999999</c:v>
                </c:pt>
                <c:pt idx="11">
                  <c:v>-813.99599999999998</c:v>
                </c:pt>
                <c:pt idx="12">
                  <c:v>-822.75800000000004</c:v>
                </c:pt>
                <c:pt idx="13">
                  <c:v>-821.91099999999994</c:v>
                </c:pt>
                <c:pt idx="14">
                  <c:v>-838.87900000000002</c:v>
                </c:pt>
                <c:pt idx="15">
                  <c:v>-840.36699999999996</c:v>
                </c:pt>
                <c:pt idx="16">
                  <c:v>-804.86400000000003</c:v>
                </c:pt>
                <c:pt idx="17">
                  <c:v>-804.16700000000003</c:v>
                </c:pt>
                <c:pt idx="18">
                  <c:v>-804.08</c:v>
                </c:pt>
                <c:pt idx="19">
                  <c:v>-803.66200000000003</c:v>
                </c:pt>
                <c:pt idx="20">
                  <c:v>-804.09699999999998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5-45AD-9F7D-CFFD709FA186}"/>
            </c:ext>
          </c:extLst>
        </c:ser>
        <c:ser>
          <c:idx val="1"/>
          <c:order val="1"/>
          <c:tx>
            <c:strRef>
              <c:f>'НИПГ 3_4'!$M$49</c:f>
              <c:strCache>
                <c:ptCount val="1"/>
                <c:pt idx="0">
                  <c:v>Поглощения НИПГ 4</c:v>
                </c:pt>
              </c:strCache>
            </c:strRef>
          </c:tx>
          <c:spPr>
            <a:solidFill>
              <a:srgbClr val="00E266"/>
            </a:solidFill>
            <a:ln>
              <a:noFill/>
            </a:ln>
            <a:effectLst/>
          </c:spPr>
          <c:invertIfNegative val="0"/>
          <c:cat>
            <c:numRef>
              <c:f>'НИПГ 3_4'!$K$50:$K$70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3_4'!$M$50:$M$70</c:f>
              <c:numCache>
                <c:formatCode>0.000</c:formatCode>
                <c:ptCount val="21"/>
                <c:pt idx="0">
                  <c:v>-10273.525171351601</c:v>
                </c:pt>
                <c:pt idx="1">
                  <c:v>-10294.4825360862</c:v>
                </c:pt>
                <c:pt idx="2">
                  <c:v>-10289.530417681401</c:v>
                </c:pt>
                <c:pt idx="3">
                  <c:v>-10293.5741052142</c:v>
                </c:pt>
                <c:pt idx="4">
                  <c:v>-10309.734291492099</c:v>
                </c:pt>
                <c:pt idx="5">
                  <c:v>-10323.6469528208</c:v>
                </c:pt>
                <c:pt idx="6">
                  <c:v>-10032.158757167101</c:v>
                </c:pt>
                <c:pt idx="7">
                  <c:v>-10303.285695286801</c:v>
                </c:pt>
                <c:pt idx="8">
                  <c:v>-10331.5113478896</c:v>
                </c:pt>
                <c:pt idx="9">
                  <c:v>-10339.0948362698</c:v>
                </c:pt>
                <c:pt idx="10">
                  <c:v>-10303.876819938399</c:v>
                </c:pt>
                <c:pt idx="11">
                  <c:v>-10221.397809956799</c:v>
                </c:pt>
                <c:pt idx="12">
                  <c:v>-10239.2599738393</c:v>
                </c:pt>
                <c:pt idx="13">
                  <c:v>-9914.3159746724905</c:v>
                </c:pt>
                <c:pt idx="14">
                  <c:v>-10302.8660812045</c:v>
                </c:pt>
                <c:pt idx="15">
                  <c:v>-10205.986026917901</c:v>
                </c:pt>
                <c:pt idx="16">
                  <c:v>-10208.9288337945</c:v>
                </c:pt>
                <c:pt idx="17">
                  <c:v>-10309.901801418</c:v>
                </c:pt>
                <c:pt idx="18">
                  <c:v>-10250.7049287102</c:v>
                </c:pt>
                <c:pt idx="19">
                  <c:v>-10303.4021626716</c:v>
                </c:pt>
                <c:pt idx="20">
                  <c:v>-10334.544220818099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5-45AD-9F7D-CFFD709FA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5634511"/>
        <c:axId val="385629103"/>
      </c:barChart>
      <c:catAx>
        <c:axId val="38563451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5629103"/>
        <c:crosses val="autoZero"/>
        <c:auto val="1"/>
        <c:lblAlgn val="ctr"/>
        <c:lblOffset val="100"/>
        <c:noMultiLvlLbl val="0"/>
      </c:catAx>
      <c:valAx>
        <c:axId val="38562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CO2</a:t>
                </a:r>
              </a:p>
            </c:rich>
          </c:tx>
          <c:layout>
            <c:manualLayout>
              <c:xMode val="edge"/>
              <c:yMode val="edge"/>
              <c:x val="1.1138958507379559E-2"/>
              <c:y val="0.393698600174978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5634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Energy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46403621092717"/>
          <c:y val="0.13697662236804556"/>
          <c:w val="0.8329874694670345"/>
          <c:h val="0.61943036811854435"/>
        </c:manualLayout>
      </c:layout>
      <c:lineChart>
        <c:grouping val="standard"/>
        <c:varyColors val="0"/>
        <c:ser>
          <c:idx val="0"/>
          <c:order val="0"/>
          <c:tx>
            <c:strRef>
              <c:f>'НИПГ 3_4'!$J$86</c:f>
              <c:strCache>
                <c:ptCount val="1"/>
                <c:pt idx="0">
                  <c:v>NGHGI 4</c:v>
                </c:pt>
              </c:strCache>
            </c:strRef>
          </c:tx>
          <c:spPr>
            <a:ln w="12700" cap="flat">
              <a:solidFill>
                <a:schemeClr val="accent1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'НИПГ 3_4'!$I$87:$I$107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3_4'!$J$87:$J$107</c:f>
              <c:numCache>
                <c:formatCode>0.000</c:formatCode>
                <c:ptCount val="21"/>
                <c:pt idx="0">
                  <c:v>20529.718867015701</c:v>
                </c:pt>
                <c:pt idx="1">
                  <c:v>18063.522718375199</c:v>
                </c:pt>
                <c:pt idx="2">
                  <c:v>14382.566952217499</c:v>
                </c:pt>
                <c:pt idx="3">
                  <c:v>10629.4282155451</c:v>
                </c:pt>
                <c:pt idx="4">
                  <c:v>7379.8894531030101</c:v>
                </c:pt>
                <c:pt idx="5">
                  <c:v>5398.6753775664902</c:v>
                </c:pt>
                <c:pt idx="6">
                  <c:v>5084.3893310446501</c:v>
                </c:pt>
                <c:pt idx="7">
                  <c:v>5387.2903845869496</c:v>
                </c:pt>
                <c:pt idx="8">
                  <c:v>4813.97699713783</c:v>
                </c:pt>
                <c:pt idx="9">
                  <c:v>4800.6564546489699</c:v>
                </c:pt>
                <c:pt idx="10">
                  <c:v>4421.0422670015596</c:v>
                </c:pt>
                <c:pt idx="11">
                  <c:v>4837.8028653129904</c:v>
                </c:pt>
                <c:pt idx="12">
                  <c:v>4478.8443688645802</c:v>
                </c:pt>
                <c:pt idx="13">
                  <c:v>4625.3401392894102</c:v>
                </c:pt>
                <c:pt idx="14">
                  <c:v>4859.1195227744101</c:v>
                </c:pt>
                <c:pt idx="15">
                  <c:v>5213.31557903057</c:v>
                </c:pt>
                <c:pt idx="16">
                  <c:v>5239.2707290075105</c:v>
                </c:pt>
                <c:pt idx="17">
                  <c:v>6160.4003462600504</c:v>
                </c:pt>
                <c:pt idx="18">
                  <c:v>7070.7791745820896</c:v>
                </c:pt>
                <c:pt idx="19">
                  <c:v>6911.5878889667301</c:v>
                </c:pt>
                <c:pt idx="20">
                  <c:v>6273.3560168491704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A-464E-90C4-4B0816A91045}"/>
            </c:ext>
          </c:extLst>
        </c:ser>
        <c:ser>
          <c:idx val="1"/>
          <c:order val="1"/>
          <c:tx>
            <c:strRef>
              <c:f>'НИПГ 3_4'!$K$86</c:f>
              <c:strCache>
                <c:ptCount val="1"/>
                <c:pt idx="0">
                  <c:v>NGHGI 3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'НИПГ 3_4'!$I$87:$I$107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3_4'!$K$87:$K$107</c:f>
              <c:numCache>
                <c:formatCode>0.000</c:formatCode>
                <c:ptCount val="21"/>
                <c:pt idx="0">
                  <c:v>21057.95</c:v>
                </c:pt>
                <c:pt idx="1">
                  <c:v>18037.871999999999</c:v>
                </c:pt>
                <c:pt idx="2">
                  <c:v>14968.808999999999</c:v>
                </c:pt>
                <c:pt idx="3">
                  <c:v>11891.402</c:v>
                </c:pt>
                <c:pt idx="4">
                  <c:v>8892.0319999999992</c:v>
                </c:pt>
                <c:pt idx="5">
                  <c:v>5772.1459999999997</c:v>
                </c:pt>
                <c:pt idx="6">
                  <c:v>5844.7730000000001</c:v>
                </c:pt>
                <c:pt idx="7">
                  <c:v>6233.4489999999996</c:v>
                </c:pt>
                <c:pt idx="8">
                  <c:v>5410.1840000000002</c:v>
                </c:pt>
                <c:pt idx="9">
                  <c:v>5049.6270000000004</c:v>
                </c:pt>
                <c:pt idx="10">
                  <c:v>5055.7960000000003</c:v>
                </c:pt>
                <c:pt idx="11">
                  <c:v>4943.0479999999998</c:v>
                </c:pt>
                <c:pt idx="12">
                  <c:v>5415.701</c:v>
                </c:pt>
                <c:pt idx="13">
                  <c:v>5746.3980000000001</c:v>
                </c:pt>
                <c:pt idx="14">
                  <c:v>6216.4849999999997</c:v>
                </c:pt>
                <c:pt idx="15">
                  <c:v>6537.518</c:v>
                </c:pt>
                <c:pt idx="16">
                  <c:v>6509.1629999999996</c:v>
                </c:pt>
                <c:pt idx="17">
                  <c:v>7377.4470000000001</c:v>
                </c:pt>
                <c:pt idx="18">
                  <c:v>8362.16</c:v>
                </c:pt>
                <c:pt idx="19">
                  <c:v>7760.9809999999998</c:v>
                </c:pt>
                <c:pt idx="20">
                  <c:v>6980.7950000000001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A-464E-90C4-4B0816A91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5613551"/>
        <c:axId val="575606895"/>
      </c:lineChart>
      <c:catAx>
        <c:axId val="5756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5606895"/>
        <c:crosses val="autoZero"/>
        <c:auto val="1"/>
        <c:lblAlgn val="ctr"/>
        <c:lblOffset val="100"/>
        <c:noMultiLvlLbl val="0"/>
      </c:catAx>
      <c:valAx>
        <c:axId val="575606895"/>
        <c:scaling>
          <c:orientation val="minMax"/>
          <c:max val="2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CO2 eq.</a:t>
                </a:r>
              </a:p>
            </c:rich>
          </c:tx>
          <c:layout>
            <c:manualLayout>
              <c:xMode val="edge"/>
              <c:yMode val="edge"/>
              <c:x val="1.041398205418083E-2"/>
              <c:y val="0.34469107151931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5613551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457882702347766E-2"/>
          <c:y val="0.88922179583530081"/>
          <c:w val="0.86072801825675627"/>
          <c:h val="8.5438849686417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IPPU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'НИПГ 3_4'!$M$86</c:f>
              <c:strCache>
                <c:ptCount val="1"/>
                <c:pt idx="0">
                  <c:v>NGHGI 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'НИПГ 3_4'!$I$87:$I$107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3_4'!$M$87:$M$107</c:f>
              <c:numCache>
                <c:formatCode>0.000</c:formatCode>
                <c:ptCount val="21"/>
                <c:pt idx="0">
                  <c:v>871.63847402338502</c:v>
                </c:pt>
                <c:pt idx="1">
                  <c:v>829.76466551818498</c:v>
                </c:pt>
                <c:pt idx="2">
                  <c:v>636.14450782381903</c:v>
                </c:pt>
                <c:pt idx="3">
                  <c:v>393.42707414325599</c:v>
                </c:pt>
                <c:pt idx="4">
                  <c:v>210.270232123499</c:v>
                </c:pt>
                <c:pt idx="5">
                  <c:v>169.14894351675301</c:v>
                </c:pt>
                <c:pt idx="6">
                  <c:v>271.20713324028901</c:v>
                </c:pt>
                <c:pt idx="7">
                  <c:v>331.97053034637798</c:v>
                </c:pt>
                <c:pt idx="8">
                  <c:v>346.57761867127698</c:v>
                </c:pt>
                <c:pt idx="9">
                  <c:v>202.09508454778401</c:v>
                </c:pt>
                <c:pt idx="10">
                  <c:v>227.930007403291</c:v>
                </c:pt>
                <c:pt idx="11">
                  <c:v>236.97230514686001</c:v>
                </c:pt>
                <c:pt idx="12">
                  <c:v>269.26131577058101</c:v>
                </c:pt>
                <c:pt idx="13">
                  <c:v>370.01206510989198</c:v>
                </c:pt>
                <c:pt idx="14">
                  <c:v>435.13028900920602</c:v>
                </c:pt>
                <c:pt idx="15">
                  <c:v>482.93025556804298</c:v>
                </c:pt>
                <c:pt idx="16">
                  <c:v>556.22653836132599</c:v>
                </c:pt>
                <c:pt idx="17">
                  <c:v>585.43544479713103</c:v>
                </c:pt>
                <c:pt idx="18">
                  <c:v>507.01080346188598</c:v>
                </c:pt>
                <c:pt idx="19">
                  <c:v>266.18014107650203</c:v>
                </c:pt>
                <c:pt idx="20">
                  <c:v>431.87659687573898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9-495B-9770-13E49CB5F522}"/>
            </c:ext>
          </c:extLst>
        </c:ser>
        <c:ser>
          <c:idx val="1"/>
          <c:order val="1"/>
          <c:tx>
            <c:strRef>
              <c:f>'НИПГ 3_4'!$N$86</c:f>
              <c:strCache>
                <c:ptCount val="1"/>
                <c:pt idx="0">
                  <c:v>NGHGI 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'НИПГ 3_4'!$I$87:$I$107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3_4'!$N$87:$N$107</c:f>
              <c:numCache>
                <c:formatCode>General</c:formatCode>
                <c:ptCount val="21"/>
                <c:pt idx="0">
                  <c:v>706.20699999999999</c:v>
                </c:pt>
                <c:pt idx="1">
                  <c:v>668.51599999999996</c:v>
                </c:pt>
                <c:pt idx="2">
                  <c:v>565.94899999999996</c:v>
                </c:pt>
                <c:pt idx="3">
                  <c:v>626.21600000000001</c:v>
                </c:pt>
                <c:pt idx="4">
                  <c:v>414.64100000000002</c:v>
                </c:pt>
                <c:pt idx="5">
                  <c:v>320.45499999999998</c:v>
                </c:pt>
                <c:pt idx="6">
                  <c:v>325.25700000000001</c:v>
                </c:pt>
                <c:pt idx="7">
                  <c:v>645.798</c:v>
                </c:pt>
                <c:pt idx="8">
                  <c:v>380.60399999999998</c:v>
                </c:pt>
                <c:pt idx="9">
                  <c:v>221.125</c:v>
                </c:pt>
                <c:pt idx="10">
                  <c:v>254.399</c:v>
                </c:pt>
                <c:pt idx="11">
                  <c:v>266.68400000000003</c:v>
                </c:pt>
                <c:pt idx="12">
                  <c:v>312.60199999999998</c:v>
                </c:pt>
                <c:pt idx="13">
                  <c:v>436.488</c:v>
                </c:pt>
                <c:pt idx="14">
                  <c:v>506.15600000000001</c:v>
                </c:pt>
                <c:pt idx="15">
                  <c:v>556.15</c:v>
                </c:pt>
                <c:pt idx="16">
                  <c:v>583.99199999999996</c:v>
                </c:pt>
                <c:pt idx="17">
                  <c:v>684.32</c:v>
                </c:pt>
                <c:pt idx="18">
                  <c:v>704.69100000000003</c:v>
                </c:pt>
                <c:pt idx="19">
                  <c:v>347.52300000000002</c:v>
                </c:pt>
                <c:pt idx="20">
                  <c:v>411.23700000000002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9-495B-9770-13E49CB5F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374559"/>
        <c:axId val="530363327"/>
      </c:lineChart>
      <c:catAx>
        <c:axId val="53037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363327"/>
        <c:crosses val="autoZero"/>
        <c:auto val="1"/>
        <c:lblAlgn val="ctr"/>
        <c:lblOffset val="100"/>
        <c:noMultiLvlLbl val="0"/>
      </c:catAx>
      <c:valAx>
        <c:axId val="530363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37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Agriculture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'НИПГ 3_4'!$P$86</c:f>
              <c:strCache>
                <c:ptCount val="1"/>
                <c:pt idx="0">
                  <c:v>NGHGI 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'НИПГ 3_4'!$I$87:$I$107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3_4'!$P$87:$P$107</c:f>
              <c:numCache>
                <c:formatCode>0.000</c:formatCode>
                <c:ptCount val="21"/>
                <c:pt idx="0">
                  <c:v>6437.6366152734399</c:v>
                </c:pt>
                <c:pt idx="1">
                  <c:v>6641.5792318501799</c:v>
                </c:pt>
                <c:pt idx="2">
                  <c:v>6071.0642043841599</c:v>
                </c:pt>
                <c:pt idx="3">
                  <c:v>3957.8617379185498</c:v>
                </c:pt>
                <c:pt idx="4">
                  <c:v>3154.1111447642502</c:v>
                </c:pt>
                <c:pt idx="5">
                  <c:v>2814.6573510234998</c:v>
                </c:pt>
                <c:pt idx="6">
                  <c:v>2734.1424870876899</c:v>
                </c:pt>
                <c:pt idx="7">
                  <c:v>3144.8410493684801</c:v>
                </c:pt>
                <c:pt idx="8">
                  <c:v>3114.8132998477799</c:v>
                </c:pt>
                <c:pt idx="9">
                  <c:v>3154.5144276829101</c:v>
                </c:pt>
                <c:pt idx="10">
                  <c:v>3210.0437790389701</c:v>
                </c:pt>
                <c:pt idx="11">
                  <c:v>3226.57779238681</c:v>
                </c:pt>
                <c:pt idx="12">
                  <c:v>3270.2107324624299</c:v>
                </c:pt>
                <c:pt idx="13">
                  <c:v>3254.21075581488</c:v>
                </c:pt>
                <c:pt idx="14">
                  <c:v>3308.0480679574398</c:v>
                </c:pt>
                <c:pt idx="15">
                  <c:v>3414.7760794549099</c:v>
                </c:pt>
                <c:pt idx="16">
                  <c:v>3549.5782917612701</c:v>
                </c:pt>
                <c:pt idx="17">
                  <c:v>3651.92017815805</c:v>
                </c:pt>
                <c:pt idx="18">
                  <c:v>3893.0936688193701</c:v>
                </c:pt>
                <c:pt idx="19">
                  <c:v>4033.8219149995998</c:v>
                </c:pt>
                <c:pt idx="20">
                  <c:v>4089.4274896387001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A-4AD7-A8F8-59BAA486BE42}"/>
            </c:ext>
          </c:extLst>
        </c:ser>
        <c:ser>
          <c:idx val="1"/>
          <c:order val="1"/>
          <c:tx>
            <c:strRef>
              <c:f>'НИПГ 3_4'!$Q$86</c:f>
              <c:strCache>
                <c:ptCount val="1"/>
                <c:pt idx="0">
                  <c:v>NGHGI 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'НИПГ 3_4'!$I$87:$I$107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3_4'!$Q$87:$Q$107</c:f>
              <c:numCache>
                <c:formatCode>General</c:formatCode>
                <c:ptCount val="21"/>
                <c:pt idx="0">
                  <c:v>5417.51</c:v>
                </c:pt>
                <c:pt idx="1">
                  <c:v>5492.982</c:v>
                </c:pt>
                <c:pt idx="2">
                  <c:v>5337.1289999999999</c:v>
                </c:pt>
                <c:pt idx="3">
                  <c:v>4203.7079999999996</c:v>
                </c:pt>
                <c:pt idx="4">
                  <c:v>3406.3119999999999</c:v>
                </c:pt>
                <c:pt idx="5">
                  <c:v>3101.2829999999999</c:v>
                </c:pt>
                <c:pt idx="6">
                  <c:v>3006.7469999999998</c:v>
                </c:pt>
                <c:pt idx="7">
                  <c:v>3277.72</c:v>
                </c:pt>
                <c:pt idx="8">
                  <c:v>3305.136</c:v>
                </c:pt>
                <c:pt idx="9">
                  <c:v>3363.9409999999998</c:v>
                </c:pt>
                <c:pt idx="10">
                  <c:v>3390.77</c:v>
                </c:pt>
                <c:pt idx="11">
                  <c:v>3457.018</c:v>
                </c:pt>
                <c:pt idx="12">
                  <c:v>3525.326</c:v>
                </c:pt>
                <c:pt idx="13">
                  <c:v>3528.4839999999999</c:v>
                </c:pt>
                <c:pt idx="14">
                  <c:v>3582.779</c:v>
                </c:pt>
                <c:pt idx="15">
                  <c:v>3693.6590000000001</c:v>
                </c:pt>
                <c:pt idx="16">
                  <c:v>3793.5859999999998</c:v>
                </c:pt>
                <c:pt idx="17">
                  <c:v>3932.373</c:v>
                </c:pt>
                <c:pt idx="18">
                  <c:v>4062.3560000000002</c:v>
                </c:pt>
                <c:pt idx="19">
                  <c:v>4296.4960000000001</c:v>
                </c:pt>
                <c:pt idx="20">
                  <c:v>4375.8140000000003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A-4AD7-A8F8-59BAA486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378303"/>
        <c:axId val="530375391"/>
      </c:lineChart>
      <c:catAx>
        <c:axId val="530378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375391"/>
        <c:crosses val="autoZero"/>
        <c:auto val="1"/>
        <c:lblAlgn val="ctr"/>
        <c:lblOffset val="100"/>
        <c:noMultiLvlLbl val="0"/>
      </c:catAx>
      <c:valAx>
        <c:axId val="53037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378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LLUCF / FOLU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'НИПГ 3_4'!$S$86</c:f>
              <c:strCache>
                <c:ptCount val="1"/>
                <c:pt idx="0">
                  <c:v>NGHGI 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'НИПГ 3_4'!$I$87:$I$107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3_4'!$S$87:$S$107</c:f>
              <c:numCache>
                <c:formatCode>0.000</c:formatCode>
                <c:ptCount val="21"/>
                <c:pt idx="0">
                  <c:v>-10273.525171351601</c:v>
                </c:pt>
                <c:pt idx="1">
                  <c:v>-10294.4825360862</c:v>
                </c:pt>
                <c:pt idx="2">
                  <c:v>-10289.530417681401</c:v>
                </c:pt>
                <c:pt idx="3">
                  <c:v>-10293.5741052142</c:v>
                </c:pt>
                <c:pt idx="4">
                  <c:v>-10309.734291492099</c:v>
                </c:pt>
                <c:pt idx="5">
                  <c:v>-10323.6469528208</c:v>
                </c:pt>
                <c:pt idx="6">
                  <c:v>-10032.158757167101</c:v>
                </c:pt>
                <c:pt idx="7">
                  <c:v>-10303.285695286801</c:v>
                </c:pt>
                <c:pt idx="8">
                  <c:v>-10331.5113478896</c:v>
                </c:pt>
                <c:pt idx="9">
                  <c:v>-10339.0948362698</c:v>
                </c:pt>
                <c:pt idx="10">
                  <c:v>-10303.876819938399</c:v>
                </c:pt>
                <c:pt idx="11">
                  <c:v>-10221.397809956799</c:v>
                </c:pt>
                <c:pt idx="12">
                  <c:v>-10239.2599738393</c:v>
                </c:pt>
                <c:pt idx="13">
                  <c:v>-9914.3159746724905</c:v>
                </c:pt>
                <c:pt idx="14">
                  <c:v>-10302.8660812045</c:v>
                </c:pt>
                <c:pt idx="15">
                  <c:v>-10205.986026917901</c:v>
                </c:pt>
                <c:pt idx="16">
                  <c:v>-10208.9288337945</c:v>
                </c:pt>
                <c:pt idx="17">
                  <c:v>-10309.901801418</c:v>
                </c:pt>
                <c:pt idx="18">
                  <c:v>-10250.7049287102</c:v>
                </c:pt>
                <c:pt idx="19">
                  <c:v>-10303.4021626716</c:v>
                </c:pt>
                <c:pt idx="20">
                  <c:v>-10334.544220818099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7-4097-9698-4D269797B609}"/>
            </c:ext>
          </c:extLst>
        </c:ser>
        <c:ser>
          <c:idx val="1"/>
          <c:order val="1"/>
          <c:tx>
            <c:strRef>
              <c:f>'НИПГ 3_4'!$T$86</c:f>
              <c:strCache>
                <c:ptCount val="1"/>
                <c:pt idx="0">
                  <c:v>NGHGI 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'НИПГ 3_4'!$I$87:$I$107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3_4'!$T$87:$T$107</c:f>
              <c:numCache>
                <c:formatCode>General</c:formatCode>
                <c:ptCount val="21"/>
                <c:pt idx="0">
                  <c:v>40.520000000000003</c:v>
                </c:pt>
                <c:pt idx="1">
                  <c:v>33.137</c:v>
                </c:pt>
                <c:pt idx="2">
                  <c:v>14.11</c:v>
                </c:pt>
                <c:pt idx="3">
                  <c:v>-21.001000000000001</c:v>
                </c:pt>
                <c:pt idx="4">
                  <c:v>-111.578</c:v>
                </c:pt>
                <c:pt idx="5">
                  <c:v>-146.63200000000001</c:v>
                </c:pt>
                <c:pt idx="6">
                  <c:v>-167.631</c:v>
                </c:pt>
                <c:pt idx="7">
                  <c:v>-132.20699999999999</c:v>
                </c:pt>
                <c:pt idx="8">
                  <c:v>-185.381</c:v>
                </c:pt>
                <c:pt idx="9">
                  <c:v>-237.06899999999999</c:v>
                </c:pt>
                <c:pt idx="10">
                  <c:v>-229.23500000000001</c:v>
                </c:pt>
                <c:pt idx="11">
                  <c:v>-242.31700000000001</c:v>
                </c:pt>
                <c:pt idx="12">
                  <c:v>-254.512</c:v>
                </c:pt>
                <c:pt idx="13">
                  <c:v>-253.93700000000001</c:v>
                </c:pt>
                <c:pt idx="14">
                  <c:v>-269.70100000000002</c:v>
                </c:pt>
                <c:pt idx="15">
                  <c:v>-268.70299999999997</c:v>
                </c:pt>
                <c:pt idx="16">
                  <c:v>-229.93100000000001</c:v>
                </c:pt>
                <c:pt idx="17">
                  <c:v>-228.28</c:v>
                </c:pt>
                <c:pt idx="18">
                  <c:v>-229.88399999999999</c:v>
                </c:pt>
                <c:pt idx="19">
                  <c:v>-234.58600000000001</c:v>
                </c:pt>
                <c:pt idx="20">
                  <c:v>-243.72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7-4097-9698-4D269797B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377887"/>
        <c:axId val="530367487"/>
      </c:lineChart>
      <c:catAx>
        <c:axId val="530377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367487"/>
        <c:crosses val="autoZero"/>
        <c:auto val="1"/>
        <c:lblAlgn val="ctr"/>
        <c:lblOffset val="100"/>
        <c:noMultiLvlLbl val="0"/>
      </c:catAx>
      <c:valAx>
        <c:axId val="53036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37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9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Гг</a:t>
            </a:r>
            <a:r>
              <a:rPr lang="en-US" sz="9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CO2 </a:t>
            </a:r>
            <a:r>
              <a:rPr lang="ru-RU" sz="9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экв.</a:t>
            </a:r>
            <a:endParaRPr 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0023949465232175"/>
          <c:y val="3.2193165754245315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421121422446494E-2"/>
          <c:y val="7.6968705032019955E-2"/>
          <c:w val="0.8901791787386174"/>
          <c:h val="0.68849352038604761"/>
        </c:manualLayout>
      </c:layout>
      <c:lineChart>
        <c:grouping val="standard"/>
        <c:varyColors val="0"/>
        <c:ser>
          <c:idx val="0"/>
          <c:order val="0"/>
          <c:tx>
            <c:strRef>
              <c:f>'НИПГ 3_4'!$V$86</c:f>
              <c:strCache>
                <c:ptCount val="1"/>
                <c:pt idx="0">
                  <c:v>НИПГ 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'НИПГ 3_4'!$I$87:$I$107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3_4'!$V$87:$V$107</c:f>
              <c:numCache>
                <c:formatCode>0.000</c:formatCode>
                <c:ptCount val="21"/>
                <c:pt idx="0">
                  <c:v>451.68179843433001</c:v>
                </c:pt>
                <c:pt idx="1">
                  <c:v>451.68615391803399</c:v>
                </c:pt>
                <c:pt idx="2">
                  <c:v>439.37794228950003</c:v>
                </c:pt>
                <c:pt idx="3">
                  <c:v>439.103872341684</c:v>
                </c:pt>
                <c:pt idx="4">
                  <c:v>422.41540876322699</c:v>
                </c:pt>
                <c:pt idx="5">
                  <c:v>423.18771339014802</c:v>
                </c:pt>
                <c:pt idx="6">
                  <c:v>425.86435244579201</c:v>
                </c:pt>
                <c:pt idx="7">
                  <c:v>419.98741411759897</c:v>
                </c:pt>
                <c:pt idx="8">
                  <c:v>415.53467965004899</c:v>
                </c:pt>
                <c:pt idx="9">
                  <c:v>413.69382792798899</c:v>
                </c:pt>
                <c:pt idx="10">
                  <c:v>417.48056453652401</c:v>
                </c:pt>
                <c:pt idx="11">
                  <c:v>416.26340248627002</c:v>
                </c:pt>
                <c:pt idx="12">
                  <c:v>422.324842856256</c:v>
                </c:pt>
                <c:pt idx="13">
                  <c:v>426.32774085555099</c:v>
                </c:pt>
                <c:pt idx="14">
                  <c:v>432.71360053415998</c:v>
                </c:pt>
                <c:pt idx="15">
                  <c:v>429.96319351813003</c:v>
                </c:pt>
                <c:pt idx="16">
                  <c:v>434.54866613008602</c:v>
                </c:pt>
                <c:pt idx="17">
                  <c:v>433.42300882952298</c:v>
                </c:pt>
                <c:pt idx="18">
                  <c:v>439.49549909017099</c:v>
                </c:pt>
                <c:pt idx="19">
                  <c:v>459.14473058771898</c:v>
                </c:pt>
                <c:pt idx="20">
                  <c:v>472.88687646677403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2-4A87-989A-913CAD850A42}"/>
            </c:ext>
          </c:extLst>
        </c:ser>
        <c:ser>
          <c:idx val="1"/>
          <c:order val="1"/>
          <c:tx>
            <c:strRef>
              <c:f>'НИПГ 3_4'!$W$86</c:f>
              <c:strCache>
                <c:ptCount val="1"/>
                <c:pt idx="0">
                  <c:v>НИПГ 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'НИПГ 3_4'!$I$87:$I$107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3_4'!$W$87:$W$107</c:f>
              <c:numCache>
                <c:formatCode>General</c:formatCode>
                <c:ptCount val="21"/>
                <c:pt idx="0">
                  <c:v>1210.8320000000001</c:v>
                </c:pt>
                <c:pt idx="1">
                  <c:v>1346.1679999999999</c:v>
                </c:pt>
                <c:pt idx="2">
                  <c:v>1225.991</c:v>
                </c:pt>
                <c:pt idx="3">
                  <c:v>941.63599999999997</c:v>
                </c:pt>
                <c:pt idx="4">
                  <c:v>613.14400000000001</c:v>
                </c:pt>
                <c:pt idx="5">
                  <c:v>649.35400000000004</c:v>
                </c:pt>
                <c:pt idx="6">
                  <c:v>615.87900000000002</c:v>
                </c:pt>
                <c:pt idx="7">
                  <c:v>638.14400000000001</c:v>
                </c:pt>
                <c:pt idx="8">
                  <c:v>552.399</c:v>
                </c:pt>
                <c:pt idx="9">
                  <c:v>595.71500000000003</c:v>
                </c:pt>
                <c:pt idx="10">
                  <c:v>585.92899999999997</c:v>
                </c:pt>
                <c:pt idx="11">
                  <c:v>583.27499999999998</c:v>
                </c:pt>
                <c:pt idx="12">
                  <c:v>585.57000000000005</c:v>
                </c:pt>
                <c:pt idx="13">
                  <c:v>569.55600000000004</c:v>
                </c:pt>
                <c:pt idx="14">
                  <c:v>698.38099999999997</c:v>
                </c:pt>
                <c:pt idx="15">
                  <c:v>598.17200000000003</c:v>
                </c:pt>
                <c:pt idx="16">
                  <c:v>566.51099999999997</c:v>
                </c:pt>
                <c:pt idx="17">
                  <c:v>504.51499999999999</c:v>
                </c:pt>
                <c:pt idx="18">
                  <c:v>639.75400000000002</c:v>
                </c:pt>
                <c:pt idx="19">
                  <c:v>1256.8879999999999</c:v>
                </c:pt>
                <c:pt idx="20">
                  <c:v>1034.191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2-4A87-989A-913CAD850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387039"/>
        <c:axId val="530367903"/>
      </c:lineChart>
      <c:catAx>
        <c:axId val="53038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0367903"/>
        <c:crosses val="autoZero"/>
        <c:auto val="1"/>
        <c:lblAlgn val="ctr"/>
        <c:lblOffset val="100"/>
        <c:noMultiLvlLbl val="0"/>
      </c:catAx>
      <c:valAx>
        <c:axId val="53036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038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89132616116273"/>
          <c:y val="0.90950847542123614"/>
          <c:w val="0.35716263849891228"/>
          <c:h val="8.51259969530562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/>
              <a:t>Гг СО2</a:t>
            </a:r>
            <a:r>
              <a:rPr lang="az-Cyrl-AZ" baseline="0"/>
              <a:t> экв.</a:t>
            </a:r>
            <a:endParaRPr lang="az-Cyrl-AZ"/>
          </a:p>
        </c:rich>
      </c:tx>
      <c:layout>
        <c:manualLayout>
          <c:xMode val="edge"/>
          <c:yMode val="edge"/>
          <c:x val="0.11017344706911639"/>
          <c:y val="2.3148148148148147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914260717410323E-2"/>
          <c:y val="7.4004811898512698E-2"/>
          <c:w val="0.87753018372703417"/>
          <c:h val="0.70225284339457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'НИПГ 3_4'!$W$126</c:f>
              <c:strCache>
                <c:ptCount val="1"/>
                <c:pt idx="0">
                  <c:v>НИПГ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'НИПГ 3_4'!$A$127:$A$147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3_4'!$W$127:$W$147</c:f>
              <c:numCache>
                <c:formatCode>0.000</c:formatCode>
                <c:ptCount val="21"/>
                <c:pt idx="0">
                  <c:v>6437.6366152734399</c:v>
                </c:pt>
                <c:pt idx="1">
                  <c:v>6641.5792318501799</c:v>
                </c:pt>
                <c:pt idx="2">
                  <c:v>6071.0642043841599</c:v>
                </c:pt>
                <c:pt idx="3">
                  <c:v>3957.8617379185498</c:v>
                </c:pt>
                <c:pt idx="4">
                  <c:v>3154.1111447642502</c:v>
                </c:pt>
                <c:pt idx="5">
                  <c:v>2814.6573510234998</c:v>
                </c:pt>
                <c:pt idx="6">
                  <c:v>2734.1424870876899</c:v>
                </c:pt>
                <c:pt idx="7">
                  <c:v>3144.8410493684801</c:v>
                </c:pt>
                <c:pt idx="8">
                  <c:v>3114.8132998477799</c:v>
                </c:pt>
                <c:pt idx="9">
                  <c:v>3154.5144276829101</c:v>
                </c:pt>
                <c:pt idx="10">
                  <c:v>3210.0437790389701</c:v>
                </c:pt>
                <c:pt idx="11">
                  <c:v>3226.57779238681</c:v>
                </c:pt>
                <c:pt idx="12">
                  <c:v>3270.2107324624299</c:v>
                </c:pt>
                <c:pt idx="13">
                  <c:v>3254.21075581488</c:v>
                </c:pt>
                <c:pt idx="14">
                  <c:v>3308.0480679574398</c:v>
                </c:pt>
                <c:pt idx="15">
                  <c:v>3414.7760794549099</c:v>
                </c:pt>
                <c:pt idx="16">
                  <c:v>3549.5782917612701</c:v>
                </c:pt>
                <c:pt idx="17">
                  <c:v>3651.92017815805</c:v>
                </c:pt>
                <c:pt idx="18">
                  <c:v>3893.0936688193701</c:v>
                </c:pt>
                <c:pt idx="19">
                  <c:v>4033.8219149995998</c:v>
                </c:pt>
                <c:pt idx="20">
                  <c:v>4089.4274896387001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1-40DE-BB99-B4F93B36812C}"/>
            </c:ext>
          </c:extLst>
        </c:ser>
        <c:ser>
          <c:idx val="1"/>
          <c:order val="1"/>
          <c:tx>
            <c:strRef>
              <c:f>'НИПГ 3_4'!$X$126</c:f>
              <c:strCache>
                <c:ptCount val="1"/>
                <c:pt idx="0">
                  <c:v>НИПГ 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'НИПГ 3_4'!$A$127:$A$147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3_4'!$X$127:$X$147</c:f>
              <c:numCache>
                <c:formatCode>General</c:formatCode>
                <c:ptCount val="21"/>
                <c:pt idx="0">
                  <c:v>5417.51</c:v>
                </c:pt>
                <c:pt idx="1">
                  <c:v>5492.982</c:v>
                </c:pt>
                <c:pt idx="2">
                  <c:v>5337.1289999999999</c:v>
                </c:pt>
                <c:pt idx="3">
                  <c:v>4203.7079999999996</c:v>
                </c:pt>
                <c:pt idx="4">
                  <c:v>3406.3119999999999</c:v>
                </c:pt>
                <c:pt idx="5">
                  <c:v>3101.2829999999999</c:v>
                </c:pt>
                <c:pt idx="6">
                  <c:v>3006.7469999999998</c:v>
                </c:pt>
                <c:pt idx="7">
                  <c:v>3277.72</c:v>
                </c:pt>
                <c:pt idx="8">
                  <c:v>3305.136</c:v>
                </c:pt>
                <c:pt idx="9">
                  <c:v>3363.9409999999998</c:v>
                </c:pt>
                <c:pt idx="10">
                  <c:v>3390.77</c:v>
                </c:pt>
                <c:pt idx="11">
                  <c:v>3457.018</c:v>
                </c:pt>
                <c:pt idx="12">
                  <c:v>3525.326</c:v>
                </c:pt>
                <c:pt idx="13">
                  <c:v>3528.4839999999999</c:v>
                </c:pt>
                <c:pt idx="14">
                  <c:v>3582.779</c:v>
                </c:pt>
                <c:pt idx="15">
                  <c:v>3693.6590000000001</c:v>
                </c:pt>
                <c:pt idx="16">
                  <c:v>3793.5859999999998</c:v>
                </c:pt>
                <c:pt idx="17">
                  <c:v>3932.373</c:v>
                </c:pt>
                <c:pt idx="18">
                  <c:v>4062.3560000000002</c:v>
                </c:pt>
                <c:pt idx="19">
                  <c:v>4296.4960000000001</c:v>
                </c:pt>
                <c:pt idx="20">
                  <c:v>4375.8140000000003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1-40DE-BB99-B4F93B368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079472"/>
        <c:axId val="578077808"/>
      </c:barChart>
      <c:catAx>
        <c:axId val="57807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8077808"/>
        <c:crosses val="autoZero"/>
        <c:auto val="1"/>
        <c:lblAlgn val="ctr"/>
        <c:lblOffset val="100"/>
        <c:noMultiLvlLbl val="0"/>
      </c:catAx>
      <c:valAx>
        <c:axId val="57807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807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448359580052492"/>
          <c:y val="0.91261519393409141"/>
          <c:w val="0.26949015748031496"/>
          <c:h val="7.3450714494021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36482939632551E-2"/>
          <c:y val="6.3591890281456703E-2"/>
          <c:w val="0.90686351706036761"/>
          <c:h val="0.68532606539526553"/>
        </c:manualLayout>
      </c:layout>
      <c:lineChart>
        <c:grouping val="standard"/>
        <c:varyColors val="0"/>
        <c:ser>
          <c:idx val="0"/>
          <c:order val="0"/>
          <c:tx>
            <c:strRef>
              <c:f>'НИПГ 3_4'!$A$153</c:f>
              <c:strCache>
                <c:ptCount val="1"/>
                <c:pt idx="0">
                  <c:v>4-я НИПГ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'НИПГ 3_4'!$B$152:$V$152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3_4'!$B$153:$V$153</c:f>
              <c:numCache>
                <c:formatCode>General</c:formatCode>
                <c:ptCount val="21"/>
                <c:pt idx="0">
                  <c:v>123.711</c:v>
                </c:pt>
                <c:pt idx="1">
                  <c:v>121.08</c:v>
                </c:pt>
                <c:pt idx="2">
                  <c:v>113.44</c:v>
                </c:pt>
                <c:pt idx="3">
                  <c:v>103.468</c:v>
                </c:pt>
                <c:pt idx="4">
                  <c:v>84.313999999999993</c:v>
                </c:pt>
                <c:pt idx="5">
                  <c:v>78.158000000000001</c:v>
                </c:pt>
                <c:pt idx="6">
                  <c:v>74.537999999999997</c:v>
                </c:pt>
                <c:pt idx="7">
                  <c:v>77.462000000000003</c:v>
                </c:pt>
                <c:pt idx="8">
                  <c:v>79.155000000000001</c:v>
                </c:pt>
                <c:pt idx="9">
                  <c:v>80.884</c:v>
                </c:pt>
                <c:pt idx="10">
                  <c:v>81.957999999999998</c:v>
                </c:pt>
                <c:pt idx="11">
                  <c:v>82.819000000000003</c:v>
                </c:pt>
                <c:pt idx="12">
                  <c:v>84.340999999999994</c:v>
                </c:pt>
                <c:pt idx="13">
                  <c:v>83.94</c:v>
                </c:pt>
                <c:pt idx="14">
                  <c:v>85.599000000000004</c:v>
                </c:pt>
                <c:pt idx="15">
                  <c:v>88.856999999999999</c:v>
                </c:pt>
                <c:pt idx="16">
                  <c:v>92.238</c:v>
                </c:pt>
                <c:pt idx="17">
                  <c:v>96.174999999999997</c:v>
                </c:pt>
                <c:pt idx="18">
                  <c:v>100.776</c:v>
                </c:pt>
                <c:pt idx="19">
                  <c:v>105.67100000000001</c:v>
                </c:pt>
                <c:pt idx="20">
                  <c:v>107.98699999999999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4-46D1-80FB-7EB4835F239F}"/>
            </c:ext>
          </c:extLst>
        </c:ser>
        <c:ser>
          <c:idx val="1"/>
          <c:order val="1"/>
          <c:tx>
            <c:strRef>
              <c:f>'НИПГ 3_4'!$A$154</c:f>
              <c:strCache>
                <c:ptCount val="1"/>
                <c:pt idx="0">
                  <c:v>3-я НИПГ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'НИПГ 3_4'!$B$152:$V$152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3_4'!$B$154:$V$154</c:f>
              <c:numCache>
                <c:formatCode>General</c:formatCode>
                <c:ptCount val="21"/>
                <c:pt idx="0">
                  <c:v>146.07</c:v>
                </c:pt>
                <c:pt idx="1">
                  <c:v>143.72399999999999</c:v>
                </c:pt>
                <c:pt idx="2">
                  <c:v>135.352</c:v>
                </c:pt>
                <c:pt idx="3">
                  <c:v>124.771</c:v>
                </c:pt>
                <c:pt idx="4">
                  <c:v>103.693</c:v>
                </c:pt>
                <c:pt idx="5">
                  <c:v>96.578000000000003</c:v>
                </c:pt>
                <c:pt idx="6">
                  <c:v>92.26</c:v>
                </c:pt>
                <c:pt idx="7">
                  <c:v>95.216999999999999</c:v>
                </c:pt>
                <c:pt idx="8">
                  <c:v>97.081000000000003</c:v>
                </c:pt>
                <c:pt idx="9">
                  <c:v>99.325999999999993</c:v>
                </c:pt>
                <c:pt idx="10">
                  <c:v>100.751</c:v>
                </c:pt>
                <c:pt idx="11">
                  <c:v>101.843</c:v>
                </c:pt>
                <c:pt idx="12">
                  <c:v>104.027</c:v>
                </c:pt>
                <c:pt idx="13">
                  <c:v>103.551</c:v>
                </c:pt>
                <c:pt idx="14">
                  <c:v>106.36499999999999</c:v>
                </c:pt>
                <c:pt idx="15">
                  <c:v>109.60299999999999</c:v>
                </c:pt>
                <c:pt idx="16">
                  <c:v>113.884</c:v>
                </c:pt>
                <c:pt idx="17">
                  <c:v>118.657</c:v>
                </c:pt>
                <c:pt idx="18">
                  <c:v>124.188</c:v>
                </c:pt>
                <c:pt idx="19">
                  <c:v>130.19399999999999</c:v>
                </c:pt>
                <c:pt idx="20">
                  <c:v>133.02600000000001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4-46D1-80FB-7EB4835F2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889423"/>
        <c:axId val="401910223"/>
      </c:lineChart>
      <c:catAx>
        <c:axId val="4018894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/>
                  <a:t>Гг</a:t>
                </a:r>
              </a:p>
            </c:rich>
          </c:tx>
          <c:layout>
            <c:manualLayout>
              <c:xMode val="edge"/>
              <c:yMode val="edge"/>
              <c:x val="8.8582020997375346E-2"/>
              <c:y val="1.249074142905730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1910223"/>
        <c:crosses val="autoZero"/>
        <c:auto val="1"/>
        <c:lblAlgn val="ctr"/>
        <c:lblOffset val="100"/>
        <c:noMultiLvlLbl val="0"/>
      </c:catAx>
      <c:valAx>
        <c:axId val="401910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1889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626093613298334"/>
          <c:y val="0.8978855215016468"/>
          <c:w val="0.41726662292213473"/>
          <c:h val="7.7608297836527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6.0185185185185182E-2"/>
          <c:w val="0.90286351706036749"/>
          <c:h val="0.72533172936716239"/>
        </c:manualLayout>
      </c:layout>
      <c:lineChart>
        <c:grouping val="standard"/>
        <c:varyColors val="0"/>
        <c:ser>
          <c:idx val="0"/>
          <c:order val="0"/>
          <c:tx>
            <c:strRef>
              <c:f>'НИПГ 3_4'!$A$177</c:f>
              <c:strCache>
                <c:ptCount val="1"/>
                <c:pt idx="0">
                  <c:v>4-я НИПГ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'НИПГ 3_4'!$B$176:$V$176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3_4'!$B$177:$V$177</c:f>
              <c:numCache>
                <c:formatCode>General</c:formatCode>
                <c:ptCount val="21"/>
                <c:pt idx="0">
                  <c:v>12.385999999999999</c:v>
                </c:pt>
                <c:pt idx="1">
                  <c:v>13.222</c:v>
                </c:pt>
                <c:pt idx="2">
                  <c:v>11.898999999999999</c:v>
                </c:pt>
                <c:pt idx="3">
                  <c:v>5.758</c:v>
                </c:pt>
                <c:pt idx="4">
                  <c:v>4.4630000000000001</c:v>
                </c:pt>
                <c:pt idx="5">
                  <c:v>3.7850000000000001</c:v>
                </c:pt>
                <c:pt idx="6">
                  <c:v>3.77</c:v>
                </c:pt>
                <c:pt idx="7">
                  <c:v>4.8970000000000002</c:v>
                </c:pt>
                <c:pt idx="8">
                  <c:v>4.6859999999999999</c:v>
                </c:pt>
                <c:pt idx="9">
                  <c:v>4.6970000000000001</c:v>
                </c:pt>
                <c:pt idx="10">
                  <c:v>4.8029999999999999</c:v>
                </c:pt>
                <c:pt idx="11">
                  <c:v>4.798</c:v>
                </c:pt>
                <c:pt idx="12">
                  <c:v>4.8360000000000003</c:v>
                </c:pt>
                <c:pt idx="13">
                  <c:v>4.8109999999999999</c:v>
                </c:pt>
                <c:pt idx="14">
                  <c:v>4.8730000000000002</c:v>
                </c:pt>
                <c:pt idx="15">
                  <c:v>4.9960000000000004</c:v>
                </c:pt>
                <c:pt idx="16">
                  <c:v>5.202</c:v>
                </c:pt>
                <c:pt idx="17">
                  <c:v>5.2649999999999997</c:v>
                </c:pt>
                <c:pt idx="18">
                  <c:v>5.7320000000000002</c:v>
                </c:pt>
                <c:pt idx="19">
                  <c:v>5.8540000000000001</c:v>
                </c:pt>
                <c:pt idx="20">
                  <c:v>5.8760000000000003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3-4BFC-B56C-90A90EFBF6D2}"/>
            </c:ext>
          </c:extLst>
        </c:ser>
        <c:ser>
          <c:idx val="1"/>
          <c:order val="1"/>
          <c:tx>
            <c:strRef>
              <c:f>'НИПГ 3_4'!$A$178</c:f>
              <c:strCache>
                <c:ptCount val="1"/>
                <c:pt idx="0">
                  <c:v>3-я НИПГ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'НИПГ 3_4'!$B$176:$V$176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'НИПГ 3_4'!$B$178:$V$178</c:f>
              <c:numCache>
                <c:formatCode>General</c:formatCode>
                <c:ptCount val="21"/>
                <c:pt idx="0">
                  <c:v>19.251999999999999</c:v>
                </c:pt>
                <c:pt idx="1">
                  <c:v>19.321999999999999</c:v>
                </c:pt>
                <c:pt idx="2">
                  <c:v>17.760000000000002</c:v>
                </c:pt>
                <c:pt idx="3">
                  <c:v>13.746</c:v>
                </c:pt>
                <c:pt idx="4">
                  <c:v>10.707000000000001</c:v>
                </c:pt>
                <c:pt idx="5">
                  <c:v>9.5540000000000003</c:v>
                </c:pt>
                <c:pt idx="6">
                  <c:v>9.1059999999999999</c:v>
                </c:pt>
                <c:pt idx="7">
                  <c:v>9.9350000000000005</c:v>
                </c:pt>
                <c:pt idx="8">
                  <c:v>10.045</c:v>
                </c:pt>
                <c:pt idx="9">
                  <c:v>10.18</c:v>
                </c:pt>
                <c:pt idx="10">
                  <c:v>10.228999999999999</c:v>
                </c:pt>
                <c:pt idx="11">
                  <c:v>10.403</c:v>
                </c:pt>
                <c:pt idx="12">
                  <c:v>10.567</c:v>
                </c:pt>
                <c:pt idx="13">
                  <c:v>10.545999999999999</c:v>
                </c:pt>
                <c:pt idx="14">
                  <c:v>10.712</c:v>
                </c:pt>
                <c:pt idx="15">
                  <c:v>11.007999999999999</c:v>
                </c:pt>
                <c:pt idx="16">
                  <c:v>11.294</c:v>
                </c:pt>
                <c:pt idx="17">
                  <c:v>11.715</c:v>
                </c:pt>
                <c:pt idx="18">
                  <c:v>12.099</c:v>
                </c:pt>
                <c:pt idx="19">
                  <c:v>12.835000000000001</c:v>
                </c:pt>
                <c:pt idx="20">
                  <c:v>13.125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3-4BFC-B56C-90A90EFBF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10415"/>
        <c:axId val="230112911"/>
      </c:lineChart>
      <c:catAx>
        <c:axId val="2301104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/>
                  <a:t>Гг</a:t>
                </a:r>
              </a:p>
            </c:rich>
          </c:tx>
          <c:layout>
            <c:manualLayout>
              <c:xMode val="edge"/>
              <c:yMode val="edge"/>
              <c:x val="8.2248687664042003E-2"/>
              <c:y val="3.29855643044619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0112911"/>
        <c:crosses val="autoZero"/>
        <c:auto val="1"/>
        <c:lblAlgn val="ctr"/>
        <c:lblOffset val="100"/>
        <c:noMultiLvlLbl val="0"/>
      </c:catAx>
      <c:valAx>
        <c:axId val="230112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0110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848315835520555"/>
          <c:y val="0.91261519393409141"/>
          <c:w val="0.41726662292213473"/>
          <c:h val="7.3450714494021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784170607586124E-2"/>
          <c:y val="4.45118937883126E-2"/>
          <c:w val="0.90715060766435496"/>
          <c:h val="0.6565389717487502"/>
        </c:manualLayout>
      </c:layout>
      <c:lineChart>
        <c:grouping val="standard"/>
        <c:varyColors val="0"/>
        <c:ser>
          <c:idx val="0"/>
          <c:order val="0"/>
          <c:tx>
            <c:strRef>
              <c:f>Источники!$A$5</c:f>
              <c:strCache>
                <c:ptCount val="1"/>
                <c:pt idx="0">
                  <c:v>Энергетическая отрасль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Источники!$B$2:$AF$2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Источники!$B$5:$AF$5</c:f>
              <c:numCache>
                <c:formatCode>0.000</c:formatCode>
                <c:ptCount val="31"/>
                <c:pt idx="0">
                  <c:v>8138.3247484000003</c:v>
                </c:pt>
                <c:pt idx="1">
                  <c:v>7723.4401210360002</c:v>
                </c:pt>
                <c:pt idx="2">
                  <c:v>5989.8265098669999</c:v>
                </c:pt>
                <c:pt idx="3">
                  <c:v>4924.0737037627796</c:v>
                </c:pt>
                <c:pt idx="4">
                  <c:v>3868.1530018572198</c:v>
                </c:pt>
                <c:pt idx="5">
                  <c:v>2821.8498780800001</c:v>
                </c:pt>
                <c:pt idx="6">
                  <c:v>2787.044082422</c:v>
                </c:pt>
                <c:pt idx="7">
                  <c:v>2769.4138564199998</c:v>
                </c:pt>
                <c:pt idx="8">
                  <c:v>2218.8400086429001</c:v>
                </c:pt>
                <c:pt idx="9">
                  <c:v>1990.1242726200001</c:v>
                </c:pt>
                <c:pt idx="10">
                  <c:v>2110.34248497</c:v>
                </c:pt>
                <c:pt idx="11">
                  <c:v>2266.4448187200001</c:v>
                </c:pt>
                <c:pt idx="12">
                  <c:v>2027.2835488221201</c:v>
                </c:pt>
                <c:pt idx="13">
                  <c:v>1788.44167630836</c:v>
                </c:pt>
                <c:pt idx="14">
                  <c:v>1549.6002382649001</c:v>
                </c:pt>
                <c:pt idx="15">
                  <c:v>2055.3810447622</c:v>
                </c:pt>
                <c:pt idx="16">
                  <c:v>1947.4473648707799</c:v>
                </c:pt>
                <c:pt idx="17">
                  <c:v>1921.47748517368</c:v>
                </c:pt>
                <c:pt idx="18">
                  <c:v>2291.3028682969002</c:v>
                </c:pt>
                <c:pt idx="19">
                  <c:v>2137.3788288312799</c:v>
                </c:pt>
                <c:pt idx="20">
                  <c:v>1634.7392906675</c:v>
                </c:pt>
                <c:pt idx="21">
                  <c:v>1698.22338330811</c:v>
                </c:pt>
                <c:pt idx="22">
                  <c:v>1786.96411765476</c:v>
                </c:pt>
                <c:pt idx="23">
                  <c:v>1462.6984350882401</c:v>
                </c:pt>
                <c:pt idx="24">
                  <c:v>2514.0433165710001</c:v>
                </c:pt>
                <c:pt idx="25">
                  <c:v>3154.0009913490399</c:v>
                </c:pt>
                <c:pt idx="26">
                  <c:v>1787.09632380126</c:v>
                </c:pt>
                <c:pt idx="27">
                  <c:v>1370.3593932610299</c:v>
                </c:pt>
                <c:pt idx="28">
                  <c:v>1464.72904731432</c:v>
                </c:pt>
                <c:pt idx="29">
                  <c:v>1233.71435836213</c:v>
                </c:pt>
                <c:pt idx="30">
                  <c:v>1482.93742446171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A-4C12-A3D1-A0B5FC01E0F4}"/>
            </c:ext>
          </c:extLst>
        </c:ser>
        <c:ser>
          <c:idx val="1"/>
          <c:order val="1"/>
          <c:tx>
            <c:strRef>
              <c:f>Источники!$A$6</c:f>
              <c:strCache>
                <c:ptCount val="1"/>
                <c:pt idx="0">
                  <c:v>Промышленность и стороительство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Источники!$B$2:$AF$2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Источники!$B$6:$AF$6</c:f>
              <c:numCache>
                <c:formatCode>0.000</c:formatCode>
                <c:ptCount val="31"/>
                <c:pt idx="0">
                  <c:v>1270.2861330999999</c:v>
                </c:pt>
                <c:pt idx="1">
                  <c:v>914.99660690997996</c:v>
                </c:pt>
                <c:pt idx="2">
                  <c:v>894.63561639995999</c:v>
                </c:pt>
                <c:pt idx="3">
                  <c:v>700.48374004994002</c:v>
                </c:pt>
                <c:pt idx="4">
                  <c:v>506.33168079516997</c:v>
                </c:pt>
                <c:pt idx="5">
                  <c:v>215.14597599014999</c:v>
                </c:pt>
                <c:pt idx="6">
                  <c:v>251.27709954312999</c:v>
                </c:pt>
                <c:pt idx="7">
                  <c:v>282.77822619135998</c:v>
                </c:pt>
                <c:pt idx="8">
                  <c:v>267.06726533083997</c:v>
                </c:pt>
                <c:pt idx="9">
                  <c:v>251.35630447032</c:v>
                </c:pt>
                <c:pt idx="10">
                  <c:v>260.46133406851999</c:v>
                </c:pt>
                <c:pt idx="11">
                  <c:v>276.45618260999998</c:v>
                </c:pt>
                <c:pt idx="12">
                  <c:v>251.63349013224001</c:v>
                </c:pt>
                <c:pt idx="13">
                  <c:v>236.81561255971999</c:v>
                </c:pt>
                <c:pt idx="14">
                  <c:v>221.36045346199001</c:v>
                </c:pt>
                <c:pt idx="15">
                  <c:v>788.77020676517498</c:v>
                </c:pt>
                <c:pt idx="16">
                  <c:v>866.02982296304003</c:v>
                </c:pt>
                <c:pt idx="17">
                  <c:v>894.00233942842999</c:v>
                </c:pt>
                <c:pt idx="18">
                  <c:v>826.9030355484</c:v>
                </c:pt>
                <c:pt idx="19">
                  <c:v>477.50768645789998</c:v>
                </c:pt>
                <c:pt idx="20">
                  <c:v>590.88271592668002</c:v>
                </c:pt>
                <c:pt idx="21">
                  <c:v>600.14300431582001</c:v>
                </c:pt>
                <c:pt idx="22">
                  <c:v>802.90998285184003</c:v>
                </c:pt>
                <c:pt idx="23">
                  <c:v>874.93491520259602</c:v>
                </c:pt>
                <c:pt idx="24">
                  <c:v>847.48023751683002</c:v>
                </c:pt>
                <c:pt idx="25">
                  <c:v>675.40729147904005</c:v>
                </c:pt>
                <c:pt idx="26">
                  <c:v>572.33482981995996</c:v>
                </c:pt>
                <c:pt idx="27">
                  <c:v>779.95241305980699</c:v>
                </c:pt>
                <c:pt idx="28">
                  <c:v>858.71812950726996</c:v>
                </c:pt>
                <c:pt idx="29">
                  <c:v>533.02570665599796</c:v>
                </c:pt>
                <c:pt idx="30">
                  <c:v>509.76888940399999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A-4C12-A3D1-A0B5FC01E0F4}"/>
            </c:ext>
          </c:extLst>
        </c:ser>
        <c:ser>
          <c:idx val="2"/>
          <c:order val="2"/>
          <c:tx>
            <c:strRef>
              <c:f>Источники!$A$7</c:f>
              <c:strCache>
                <c:ptCount val="1"/>
                <c:pt idx="0">
                  <c:v>Транспорт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numRef>
              <c:f>Источники!$B$2:$AF$2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Источники!$B$7:$AF$7</c:f>
              <c:numCache>
                <c:formatCode>0.000</c:formatCode>
                <c:ptCount val="31"/>
                <c:pt idx="0">
                  <c:v>4314.4405776786998</c:v>
                </c:pt>
                <c:pt idx="1">
                  <c:v>3723.8177305304498</c:v>
                </c:pt>
                <c:pt idx="2">
                  <c:v>2970.9028423619998</c:v>
                </c:pt>
                <c:pt idx="3">
                  <c:v>1635.7783612641001</c:v>
                </c:pt>
                <c:pt idx="4">
                  <c:v>774.15122088850001</c:v>
                </c:pt>
                <c:pt idx="5">
                  <c:v>1220.9134680167501</c:v>
                </c:pt>
                <c:pt idx="6">
                  <c:v>1023.6951501327</c:v>
                </c:pt>
                <c:pt idx="7">
                  <c:v>1434.0834078738001</c:v>
                </c:pt>
                <c:pt idx="8">
                  <c:v>1307.4794704213</c:v>
                </c:pt>
                <c:pt idx="9">
                  <c:v>1427.2338840785499</c:v>
                </c:pt>
                <c:pt idx="10">
                  <c:v>901.43770774285008</c:v>
                </c:pt>
                <c:pt idx="11">
                  <c:v>1163.4156314310001</c:v>
                </c:pt>
                <c:pt idx="12">
                  <c:v>832.59093828910011</c:v>
                </c:pt>
                <c:pt idx="13">
                  <c:v>1023.5583659612</c:v>
                </c:pt>
                <c:pt idx="14">
                  <c:v>1279.0470968917002</c:v>
                </c:pt>
                <c:pt idx="15">
                  <c:v>1302.4770208969599</c:v>
                </c:pt>
                <c:pt idx="16">
                  <c:v>1355.3761836999947</c:v>
                </c:pt>
                <c:pt idx="17">
                  <c:v>2161.7573326193246</c:v>
                </c:pt>
                <c:pt idx="18">
                  <c:v>2348.1175966665846</c:v>
                </c:pt>
                <c:pt idx="19">
                  <c:v>2734.6242267421253</c:v>
                </c:pt>
                <c:pt idx="20">
                  <c:v>2438.42404712486</c:v>
                </c:pt>
                <c:pt idx="21">
                  <c:v>3298.8057711899801</c:v>
                </c:pt>
                <c:pt idx="22">
                  <c:v>4583.6543443811988</c:v>
                </c:pt>
                <c:pt idx="23">
                  <c:v>4798.4631188958601</c:v>
                </c:pt>
                <c:pt idx="24">
                  <c:v>3810.4902449052306</c:v>
                </c:pt>
                <c:pt idx="25">
                  <c:v>3992.6864403155951</c:v>
                </c:pt>
                <c:pt idx="26">
                  <c:v>4000.7912972795998</c:v>
                </c:pt>
                <c:pt idx="27">
                  <c:v>4338.8848858212996</c:v>
                </c:pt>
                <c:pt idx="28">
                  <c:v>4990.4007505144</c:v>
                </c:pt>
                <c:pt idx="29">
                  <c:v>3958.3789677016002</c:v>
                </c:pt>
                <c:pt idx="30">
                  <c:v>3460.7164623356498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FA-4C12-A3D1-A0B5FC01E0F4}"/>
            </c:ext>
          </c:extLst>
        </c:ser>
        <c:ser>
          <c:idx val="3"/>
          <c:order val="3"/>
          <c:tx>
            <c:strRef>
              <c:f>Источники!$A$8</c:f>
              <c:strCache>
                <c:ptCount val="1"/>
                <c:pt idx="0">
                  <c:v>Другие секторы (ЖКХ)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Источники!$B$2:$AF$2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Источники!$B$8:$AF$8</c:f>
              <c:numCache>
                <c:formatCode>0.000</c:formatCode>
                <c:ptCount val="31"/>
                <c:pt idx="0">
                  <c:v>6266.8197659999996</c:v>
                </c:pt>
                <c:pt idx="1">
                  <c:v>5190.3729556979997</c:v>
                </c:pt>
                <c:pt idx="2">
                  <c:v>4139.0698125959998</c:v>
                </c:pt>
                <c:pt idx="3">
                  <c:v>3087.7861109790001</c:v>
                </c:pt>
                <c:pt idx="4">
                  <c:v>2037.648079587</c:v>
                </c:pt>
                <c:pt idx="5">
                  <c:v>990.33416510400002</c:v>
                </c:pt>
                <c:pt idx="6">
                  <c:v>874.09851961200002</c:v>
                </c:pt>
                <c:pt idx="7">
                  <c:v>758.17716996000001</c:v>
                </c:pt>
                <c:pt idx="8">
                  <c:v>887.07969161999995</c:v>
                </c:pt>
                <c:pt idx="9">
                  <c:v>1016.29650912</c:v>
                </c:pt>
                <c:pt idx="10">
                  <c:v>1026.5704126914</c:v>
                </c:pt>
                <c:pt idx="11">
                  <c:v>1010.1937795188001</c:v>
                </c:pt>
                <c:pt idx="12">
                  <c:v>1238.08948287864</c:v>
                </c:pt>
                <c:pt idx="13">
                  <c:v>1465.6403555740001</c:v>
                </c:pt>
                <c:pt idx="14">
                  <c:v>1695.39356142412</c:v>
                </c:pt>
                <c:pt idx="15">
                  <c:v>957.88025251960005</c:v>
                </c:pt>
                <c:pt idx="16">
                  <c:v>968.57372948928003</c:v>
                </c:pt>
                <c:pt idx="17">
                  <c:v>1085.0037198034699</c:v>
                </c:pt>
                <c:pt idx="18">
                  <c:v>1501.6492772003401</c:v>
                </c:pt>
                <c:pt idx="19">
                  <c:v>1473.5682506021701</c:v>
                </c:pt>
                <c:pt idx="20">
                  <c:v>1516.2206112638901</c:v>
                </c:pt>
                <c:pt idx="21">
                  <c:v>1966.1704448058099</c:v>
                </c:pt>
                <c:pt idx="22">
                  <c:v>1924.1162406399999</c:v>
                </c:pt>
                <c:pt idx="23">
                  <c:v>1703.31716175734</c:v>
                </c:pt>
                <c:pt idx="24">
                  <c:v>1916.74798701795</c:v>
                </c:pt>
                <c:pt idx="25">
                  <c:v>1958.01121631713</c:v>
                </c:pt>
                <c:pt idx="26">
                  <c:v>2020.1050026689099</c:v>
                </c:pt>
                <c:pt idx="27">
                  <c:v>2457.6087603655801</c:v>
                </c:pt>
                <c:pt idx="28">
                  <c:v>3392.8339324367998</c:v>
                </c:pt>
                <c:pt idx="29">
                  <c:v>2210.5683560043599</c:v>
                </c:pt>
                <c:pt idx="30">
                  <c:v>1890.6754162140001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FA-4C12-A3D1-A0B5FC01E0F4}"/>
            </c:ext>
          </c:extLst>
        </c:ser>
        <c:ser>
          <c:idx val="4"/>
          <c:order val="4"/>
          <c:tx>
            <c:strRef>
              <c:f>Источники!$A$9</c:f>
              <c:strCache>
                <c:ptCount val="1"/>
                <c:pt idx="0">
                  <c:v>Летучие выбросы от топлива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Источники!$B$2:$AF$2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Источники!$B$9:$AF$9</c:f>
              <c:numCache>
                <c:formatCode>0.000</c:formatCode>
                <c:ptCount val="31"/>
                <c:pt idx="0">
                  <c:v>539.84764183699201</c:v>
                </c:pt>
                <c:pt idx="1">
                  <c:v>510.89530420079097</c:v>
                </c:pt>
                <c:pt idx="2">
                  <c:v>388.13217099255002</c:v>
                </c:pt>
                <c:pt idx="3">
                  <c:v>281.30629948926997</c:v>
                </c:pt>
                <c:pt idx="4">
                  <c:v>193.60546997512</c:v>
                </c:pt>
                <c:pt idx="5">
                  <c:v>150.43189037559</c:v>
                </c:pt>
                <c:pt idx="6">
                  <c:v>148.27447933482301</c:v>
                </c:pt>
                <c:pt idx="7">
                  <c:v>142.83772414178799</c:v>
                </c:pt>
                <c:pt idx="8">
                  <c:v>133.510561122788</c:v>
                </c:pt>
                <c:pt idx="9">
                  <c:v>115.645484360103</c:v>
                </c:pt>
                <c:pt idx="10">
                  <c:v>122.230327528788</c:v>
                </c:pt>
                <c:pt idx="11">
                  <c:v>121.29245303318901</c:v>
                </c:pt>
                <c:pt idx="12">
                  <c:v>129.24690874247699</c:v>
                </c:pt>
                <c:pt idx="13">
                  <c:v>110.884128886132</c:v>
                </c:pt>
                <c:pt idx="14">
                  <c:v>113.71817273169501</c:v>
                </c:pt>
                <c:pt idx="15">
                  <c:v>108.807054086638</c:v>
                </c:pt>
                <c:pt idx="16">
                  <c:v>101.843627984412</c:v>
                </c:pt>
                <c:pt idx="17">
                  <c:v>98.159469235139994</c:v>
                </c:pt>
                <c:pt idx="18">
                  <c:v>102.80639686986601</c:v>
                </c:pt>
                <c:pt idx="19">
                  <c:v>88.508896333256999</c:v>
                </c:pt>
                <c:pt idx="20">
                  <c:v>93.089351866241998</c:v>
                </c:pt>
                <c:pt idx="21">
                  <c:v>95.309770903436998</c:v>
                </c:pt>
                <c:pt idx="22">
                  <c:v>108.167599780957</c:v>
                </c:pt>
                <c:pt idx="23">
                  <c:v>119.35335522876299</c:v>
                </c:pt>
                <c:pt idx="24">
                  <c:v>132.44700296419401</c:v>
                </c:pt>
                <c:pt idx="25">
                  <c:v>140.00011338657399</c:v>
                </c:pt>
                <c:pt idx="26">
                  <c:v>166.04691445280099</c:v>
                </c:pt>
                <c:pt idx="27">
                  <c:v>182.698134354915</c:v>
                </c:pt>
                <c:pt idx="28">
                  <c:v>177.79954637474</c:v>
                </c:pt>
                <c:pt idx="29">
                  <c:v>201.45655445186301</c:v>
                </c:pt>
                <c:pt idx="30">
                  <c:v>215.96524474965699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FA-4C12-A3D1-A0B5FC01E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64511"/>
        <c:axId val="136969087"/>
      </c:lineChart>
      <c:catAx>
        <c:axId val="13696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6969087"/>
        <c:crosses val="autoZero"/>
        <c:auto val="1"/>
        <c:lblAlgn val="ctr"/>
        <c:lblOffset val="100"/>
        <c:noMultiLvlLbl val="0"/>
      </c:catAx>
      <c:valAx>
        <c:axId val="136969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Гг</a:t>
                </a:r>
                <a:r>
                  <a:rPr lang="en-US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CO2 </a:t>
                </a:r>
                <a:r>
                  <a:rPr lang="ru-RU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экв.</a:t>
                </a:r>
                <a:endParaRPr lang="en-US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7.5527183543189727E-2"/>
              <c:y val="2.1644337000971503E-3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6964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867166566921323E-2"/>
          <c:y val="0.8348055527762267"/>
          <c:w val="0.89578198403291986"/>
          <c:h val="0.144961865815438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43680277974151199"/>
          <c:y val="0.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E3-4492-A844-FC140BCD03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E3-4492-A844-FC140BCD037C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E3-4492-A844-FC140BCD037C}"/>
              </c:ext>
            </c:extLst>
          </c:dPt>
          <c:dLbls>
            <c:dLbl>
              <c:idx val="1"/>
              <c:layout>
                <c:manualLayout>
                  <c:x val="-0.18537802620173099"/>
                  <c:y val="-0.152777777777778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E3-4492-A844-FC140BCD037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00" b="1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E3-4492-A844-FC140BCD03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Свод!$O$79:$Q$79</c:f>
              <c:strCache>
                <c:ptCount val="3"/>
                <c:pt idx="0">
                  <c:v>CO2</c:v>
                </c:pt>
                <c:pt idx="1">
                  <c:v>N2O</c:v>
                </c:pt>
                <c:pt idx="2">
                  <c:v>HFC</c:v>
                </c:pt>
              </c:strCache>
            </c:strRef>
          </c:cat>
          <c:val>
            <c:numRef>
              <c:f>Свод!$O$110:$Q$110</c:f>
              <c:numCache>
                <c:formatCode>0.0000</c:formatCode>
                <c:ptCount val="3"/>
                <c:pt idx="0" formatCode="0.000">
                  <c:v>904.45209659950206</c:v>
                </c:pt>
                <c:pt idx="1">
                  <c:v>0</c:v>
                </c:pt>
                <c:pt idx="2" formatCode="0.000">
                  <c:v>227.72330990994999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E3-4492-A844-FC140BCD03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1990</a:t>
            </a:r>
          </a:p>
        </c:rich>
      </c:tx>
      <c:layout>
        <c:manualLayout>
          <c:xMode val="edge"/>
          <c:yMode val="edge"/>
          <c:x val="0.42437993901946203"/>
          <c:y val="0.48440376303860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806278309246"/>
          <c:y val="0.17503800718303"/>
          <c:w val="0.54892389196924896"/>
          <c:h val="0.6939606913647220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FC-4F98-9D31-184971082E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7FC-4F98-9D31-184971082E3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7FC-4F98-9D31-184971082E3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7FC-4F98-9D31-184971082E32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7FC-4F98-9D31-184971082E32}"/>
              </c:ext>
            </c:extLst>
          </c:dPt>
          <c:dLbls>
            <c:dLbl>
              <c:idx val="0"/>
              <c:layout>
                <c:manualLayout>
                  <c:x val="0.162554451474723"/>
                  <c:y val="-0.2495413324744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83167721208401"/>
                      <c:h val="0.21714988892578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7FC-4F98-9D31-184971082E32}"/>
                </c:ext>
              </c:extLst>
            </c:dLbl>
            <c:dLbl>
              <c:idx val="1"/>
              <c:layout>
                <c:manualLayout>
                  <c:x val="0.20123547275718401"/>
                  <c:y val="0.127217342525434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5472678178460102"/>
                      <c:h val="0.20922328189424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7FC-4F98-9D31-184971082E32}"/>
                </c:ext>
              </c:extLst>
            </c:dLbl>
            <c:dLbl>
              <c:idx val="2"/>
              <c:layout>
                <c:manualLayout>
                  <c:x val="-0.24083096130618503"/>
                  <c:y val="0.151681986406026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913279267211295"/>
                      <c:h val="0.185806178164501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7FC-4F98-9D31-184971082E32}"/>
                </c:ext>
              </c:extLst>
            </c:dLbl>
            <c:dLbl>
              <c:idx val="3"/>
              <c:layout>
                <c:manualLayout>
                  <c:x val="-0.174187741538297"/>
                  <c:y val="-8.8073604098071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731785300371999"/>
                      <c:h val="0.3298595833965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7FC-4F98-9D31-184971082E32}"/>
                </c:ext>
              </c:extLst>
            </c:dLbl>
            <c:dLbl>
              <c:idx val="4"/>
              <c:layout>
                <c:manualLayout>
                  <c:x val="2.4639334094356893E-2"/>
                  <c:y val="-0.18348628123099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56492491508253384"/>
                      <c:h val="0.174801434845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7FC-4F98-9D31-184971082E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Источники!$A$5:$A$9</c:f>
              <c:strCache>
                <c:ptCount val="5"/>
                <c:pt idx="0">
                  <c:v>Энергетическая отрасль</c:v>
                </c:pt>
                <c:pt idx="1">
                  <c:v>Промышленность и стороительство</c:v>
                </c:pt>
                <c:pt idx="2">
                  <c:v>Транспорт</c:v>
                </c:pt>
                <c:pt idx="3">
                  <c:v>Другие секторы (ЖКХ)</c:v>
                </c:pt>
                <c:pt idx="4">
                  <c:v>Летучие выбросы от топлива</c:v>
                </c:pt>
              </c:strCache>
            </c:strRef>
          </c:cat>
          <c:val>
            <c:numRef>
              <c:f>Источники!$B$5:$B$9</c:f>
              <c:numCache>
                <c:formatCode>0.000</c:formatCode>
                <c:ptCount val="5"/>
                <c:pt idx="0">
                  <c:v>8138.3247484000003</c:v>
                </c:pt>
                <c:pt idx="1">
                  <c:v>1270.2861330999999</c:v>
                </c:pt>
                <c:pt idx="2">
                  <c:v>4314.4405776786998</c:v>
                </c:pt>
                <c:pt idx="3">
                  <c:v>6266.8197659999996</c:v>
                </c:pt>
                <c:pt idx="4">
                  <c:v>539.84764183699201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FC-4F98-9D31-184971082E3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42281700951749501"/>
          <c:y val="0.510742885735974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27690953837099"/>
          <c:y val="0.19202702822890799"/>
          <c:w val="0.55657304550414499"/>
          <c:h val="0.7082725421175339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F4-4CFB-9B00-54DC47602AF9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F4-4CFB-9B00-54DC47602AF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F4-4CFB-9B00-54DC47602A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F4-4CFB-9B00-54DC47602AF9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F4-4CFB-9B00-54DC47602AF9}"/>
              </c:ext>
            </c:extLst>
          </c:dPt>
          <c:dLbls>
            <c:dLbl>
              <c:idx val="0"/>
              <c:layout>
                <c:manualLayout>
                  <c:x val="0.21611194793379401"/>
                  <c:y val="-0.1080417642903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2F4-4CFB-9B00-54DC47602AF9}"/>
                </c:ext>
              </c:extLst>
            </c:dLbl>
            <c:dLbl>
              <c:idx val="1"/>
              <c:layout>
                <c:manualLayout>
                  <c:x val="9.9221881517049998E-2"/>
                  <c:y val="0.250627891248269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4955144312156597"/>
                      <c:h val="0.175616976864600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2F4-4CFB-9B00-54DC47602AF9}"/>
                </c:ext>
              </c:extLst>
            </c:dLbl>
            <c:dLbl>
              <c:idx val="2"/>
              <c:layout>
                <c:manualLayout>
                  <c:x val="-0.270436815363153"/>
                  <c:y val="8.83981938386805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4138805130653"/>
                      <c:h val="0.176574813121390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2F4-4CFB-9B00-54DC47602AF9}"/>
                </c:ext>
              </c:extLst>
            </c:dLbl>
            <c:dLbl>
              <c:idx val="3"/>
              <c:layout>
                <c:manualLayout>
                  <c:x val="-0.16787267384142901"/>
                  <c:y val="-0.1841620982221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1097916762258901"/>
                      <c:h val="0.267231675339525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2F4-4CFB-9B00-54DC47602AF9}"/>
                </c:ext>
              </c:extLst>
            </c:dLbl>
            <c:dLbl>
              <c:idx val="4"/>
              <c:layout>
                <c:manualLayout>
                  <c:x val="0.14664739324078899"/>
                  <c:y val="-0.20158180258055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6012549200261199"/>
                      <c:h val="0.190178253443396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2F4-4CFB-9B00-54DC47602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Источники!$A$32:$A$36</c:f>
              <c:strCache>
                <c:ptCount val="5"/>
                <c:pt idx="0">
                  <c:v>Energy Industries </c:v>
                </c:pt>
                <c:pt idx="1">
                  <c:v>Manufacturing Industries and Construction </c:v>
                </c:pt>
                <c:pt idx="2">
                  <c:v>Transport </c:v>
                </c:pt>
                <c:pt idx="3">
                  <c:v>Other Sectors (Institutional/Residential</c:v>
                </c:pt>
                <c:pt idx="4">
                  <c:v>Fugitive emissions from fuels </c:v>
                </c:pt>
              </c:strCache>
            </c:strRef>
          </c:cat>
          <c:val>
            <c:numRef>
              <c:f>Источники!$C$32:$C$36</c:f>
              <c:numCache>
                <c:formatCode>0.000</c:formatCode>
                <c:ptCount val="5"/>
                <c:pt idx="0">
                  <c:v>1482.93742446171</c:v>
                </c:pt>
                <c:pt idx="1">
                  <c:v>509.76888940399999</c:v>
                </c:pt>
                <c:pt idx="2">
                  <c:v>3460.7164623356498</c:v>
                </c:pt>
                <c:pt idx="3">
                  <c:v>1890.6754162140001</c:v>
                </c:pt>
                <c:pt idx="4">
                  <c:v>215.96524474965699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F4-4CFB-9B00-54DC47602AF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3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44452148984117101"/>
          <c:y val="0.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479997740088"/>
          <c:y val="0.17729406037113901"/>
          <c:w val="0.54820893236048396"/>
          <c:h val="0.7279164992612250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7C-43F1-A22C-834FED1AC084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27C-43F1-A22C-834FED1AC084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27C-43F1-A22C-834FED1AC0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27C-43F1-A22C-834FED1AC084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27C-43F1-A22C-834FED1AC084}"/>
              </c:ext>
            </c:extLst>
          </c:dPt>
          <c:dLbls>
            <c:dLbl>
              <c:idx val="0"/>
              <c:layout>
                <c:manualLayout>
                  <c:x val="0.20342120391570501"/>
                  <c:y val="-4.91098928592283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27C-43F1-A22C-834FED1AC084}"/>
                </c:ext>
              </c:extLst>
            </c:dLbl>
            <c:dLbl>
              <c:idx val="1"/>
              <c:layout>
                <c:manualLayout>
                  <c:x val="0.11395781070441099"/>
                  <c:y val="0.216083721926638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4054625801089298"/>
                      <c:h val="0.185438955436446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27C-43F1-A22C-834FED1AC084}"/>
                </c:ext>
              </c:extLst>
            </c:dLbl>
            <c:dLbl>
              <c:idx val="2"/>
              <c:layout>
                <c:manualLayout>
                  <c:x val="-0.24410544469884601"/>
                  <c:y val="0.1178637428621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27C-43F1-A22C-834FED1AC084}"/>
                </c:ext>
              </c:extLst>
            </c:dLbl>
            <c:dLbl>
              <c:idx val="3"/>
              <c:layout>
                <c:manualLayout>
                  <c:x val="-0.26444741947752898"/>
                  <c:y val="-0.13996319464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1422119529542201"/>
                      <c:h val="0.236071254974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27C-43F1-A22C-834FED1AC084}"/>
                </c:ext>
              </c:extLst>
            </c:dLbl>
            <c:dLbl>
              <c:idx val="4"/>
              <c:layout>
                <c:manualLayout>
                  <c:x val="0.129449857037267"/>
                  <c:y val="-0.230816496438372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27C-43F1-A22C-834FED1AC0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Источники!$A$32:$A$36</c:f>
              <c:strCache>
                <c:ptCount val="5"/>
                <c:pt idx="0">
                  <c:v>Energy Industries </c:v>
                </c:pt>
                <c:pt idx="1">
                  <c:v>Manufacturing Industries and Construction </c:v>
                </c:pt>
                <c:pt idx="2">
                  <c:v>Transport </c:v>
                </c:pt>
                <c:pt idx="3">
                  <c:v>Other Sectors (Institutional/Residential</c:v>
                </c:pt>
                <c:pt idx="4">
                  <c:v>Fugitive emissions from fuels </c:v>
                </c:pt>
              </c:strCache>
            </c:strRef>
          </c:cat>
          <c:val>
            <c:numRef>
              <c:f>Источники!$B$32:$B$36</c:f>
              <c:numCache>
                <c:formatCode>0.000</c:formatCode>
                <c:ptCount val="5"/>
                <c:pt idx="0">
                  <c:v>1464.72904731432</c:v>
                </c:pt>
                <c:pt idx="1">
                  <c:v>858.71812950726996</c:v>
                </c:pt>
                <c:pt idx="2">
                  <c:v>4990.4007505144</c:v>
                </c:pt>
                <c:pt idx="3">
                  <c:v>3392.8339324367998</c:v>
                </c:pt>
                <c:pt idx="4">
                  <c:v>177.79954637474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27C-43F1-A22C-834FED1AC08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8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84108985585598E-2"/>
          <c:y val="5.14767142111342E-2"/>
          <c:w val="0.90530306795298199"/>
          <c:h val="0.565692379270143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Источники!$A$44</c:f>
              <c:strCache>
                <c:ptCount val="1"/>
                <c:pt idx="0">
                  <c:v>2.A.1 - Cement production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Источники!$B$41:$AF$41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Источники!$B$44:$AF$44</c:f>
              <c:numCache>
                <c:formatCode>0.000</c:formatCode>
                <c:ptCount val="31"/>
                <c:pt idx="0">
                  <c:v>591.52150080000001</c:v>
                </c:pt>
                <c:pt idx="1">
                  <c:v>563.14042919999997</c:v>
                </c:pt>
                <c:pt idx="2">
                  <c:v>467.37681120000002</c:v>
                </c:pt>
                <c:pt idx="3">
                  <c:v>286.45437240000001</c:v>
                </c:pt>
                <c:pt idx="4">
                  <c:v>179.58968640000001</c:v>
                </c:pt>
                <c:pt idx="5">
                  <c:v>135.79821000000001</c:v>
                </c:pt>
                <c:pt idx="6">
                  <c:v>232.86232799999999</c:v>
                </c:pt>
                <c:pt idx="7">
                  <c:v>280.85702040000001</c:v>
                </c:pt>
                <c:pt idx="8">
                  <c:v>302.40682559999999</c:v>
                </c:pt>
                <c:pt idx="9">
                  <c:v>165.0313692</c:v>
                </c:pt>
                <c:pt idx="10">
                  <c:v>193.113846</c:v>
                </c:pt>
                <c:pt idx="11">
                  <c:v>200.2603536</c:v>
                </c:pt>
                <c:pt idx="12">
                  <c:v>227.32740000000001</c:v>
                </c:pt>
                <c:pt idx="13">
                  <c:v>319.2072048</c:v>
                </c:pt>
                <c:pt idx="14">
                  <c:v>370.78399439999998</c:v>
                </c:pt>
                <c:pt idx="15">
                  <c:v>415.11959999999999</c:v>
                </c:pt>
                <c:pt idx="16">
                  <c:v>485.21967119999999</c:v>
                </c:pt>
                <c:pt idx="17">
                  <c:v>509.66074800000001</c:v>
                </c:pt>
                <c:pt idx="18">
                  <c:v>435.26382480000001</c:v>
                </c:pt>
                <c:pt idx="19">
                  <c:v>213.01520267999999</c:v>
                </c:pt>
                <c:pt idx="20">
                  <c:v>354.02402764142602</c:v>
                </c:pt>
                <c:pt idx="21">
                  <c:v>479.03626808572102</c:v>
                </c:pt>
                <c:pt idx="22">
                  <c:v>582.27314032620302</c:v>
                </c:pt>
                <c:pt idx="23">
                  <c:v>735.02869268674101</c:v>
                </c:pt>
                <c:pt idx="24">
                  <c:v>816.24429015827297</c:v>
                </c:pt>
                <c:pt idx="25">
                  <c:v>683.42090995660499</c:v>
                </c:pt>
                <c:pt idx="26">
                  <c:v>604.57235999378395</c:v>
                </c:pt>
                <c:pt idx="27">
                  <c:v>684.35573999510905</c:v>
                </c:pt>
                <c:pt idx="28">
                  <c:v>915.98259920460703</c:v>
                </c:pt>
                <c:pt idx="29">
                  <c:v>886.86687651415195</c:v>
                </c:pt>
                <c:pt idx="30">
                  <c:v>854.26594934591799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B-450A-B3E8-78ED70D177A9}"/>
            </c:ext>
          </c:extLst>
        </c:ser>
        <c:ser>
          <c:idx val="1"/>
          <c:order val="1"/>
          <c:tx>
            <c:strRef>
              <c:f>Источники!$A$45</c:f>
              <c:strCache>
                <c:ptCount val="1"/>
                <c:pt idx="0">
                  <c:v>2.A.2 - Lime production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Источники!$B$41:$AF$41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Источники!$B$45:$AF$45</c:f>
              <c:numCache>
                <c:formatCode>0.000</c:formatCode>
                <c:ptCount val="31"/>
                <c:pt idx="0">
                  <c:v>65.535749999999993</c:v>
                </c:pt>
                <c:pt idx="1">
                  <c:v>53.041800000000002</c:v>
                </c:pt>
                <c:pt idx="2">
                  <c:v>27.977250000000002</c:v>
                </c:pt>
                <c:pt idx="3">
                  <c:v>10.19445</c:v>
                </c:pt>
                <c:pt idx="4">
                  <c:v>6.7451999999999996</c:v>
                </c:pt>
                <c:pt idx="5">
                  <c:v>4.5990000000000002</c:v>
                </c:pt>
                <c:pt idx="6">
                  <c:v>3.0659999999999998</c:v>
                </c:pt>
                <c:pt idx="7">
                  <c:v>15.71325</c:v>
                </c:pt>
                <c:pt idx="8">
                  <c:v>6.4386000000000001</c:v>
                </c:pt>
                <c:pt idx="9">
                  <c:v>5.7487500000000002</c:v>
                </c:pt>
                <c:pt idx="10">
                  <c:v>6.2853000000000003</c:v>
                </c:pt>
                <c:pt idx="11">
                  <c:v>7.2050999999999998</c:v>
                </c:pt>
                <c:pt idx="12">
                  <c:v>7.3140929999999997</c:v>
                </c:pt>
                <c:pt idx="13">
                  <c:v>6.756081</c:v>
                </c:pt>
                <c:pt idx="14">
                  <c:v>7.9715999999999996</c:v>
                </c:pt>
                <c:pt idx="15">
                  <c:v>6.51525</c:v>
                </c:pt>
                <c:pt idx="16">
                  <c:v>7.5883500000000002</c:v>
                </c:pt>
                <c:pt idx="17">
                  <c:v>9.8878500000000003</c:v>
                </c:pt>
                <c:pt idx="18">
                  <c:v>6.6685499999999998</c:v>
                </c:pt>
                <c:pt idx="19">
                  <c:v>3.6025499999999999</c:v>
                </c:pt>
                <c:pt idx="20">
                  <c:v>4.9822499999999996</c:v>
                </c:pt>
                <c:pt idx="21">
                  <c:v>1.9928999999999999</c:v>
                </c:pt>
                <c:pt idx="22">
                  <c:v>2.06955</c:v>
                </c:pt>
                <c:pt idx="23">
                  <c:v>1.91625</c:v>
                </c:pt>
                <c:pt idx="24">
                  <c:v>2.37615</c:v>
                </c:pt>
                <c:pt idx="25">
                  <c:v>3.8325</c:v>
                </c:pt>
                <c:pt idx="26">
                  <c:v>4.8289499999999999</c:v>
                </c:pt>
                <c:pt idx="27">
                  <c:v>5.0589000000000004</c:v>
                </c:pt>
                <c:pt idx="28">
                  <c:v>6.51525</c:v>
                </c:pt>
                <c:pt idx="29">
                  <c:v>3.9156</c:v>
                </c:pt>
                <c:pt idx="30">
                  <c:v>4.5179999999999998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B-450A-B3E8-78ED70D177A9}"/>
            </c:ext>
          </c:extLst>
        </c:ser>
        <c:ser>
          <c:idx val="2"/>
          <c:order val="2"/>
          <c:tx>
            <c:strRef>
              <c:f>Источники!$A$46</c:f>
              <c:strCache>
                <c:ptCount val="1"/>
                <c:pt idx="0">
                  <c:v>2.A.3 - Glass Production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Источники!$B$41:$AF$41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Источники!$B$46:$AF$46</c:f>
              <c:numCache>
                <c:formatCode>0.000</c:formatCode>
                <c:ptCount val="31"/>
                <c:pt idx="0">
                  <c:v>69.275195931900001</c:v>
                </c:pt>
                <c:pt idx="1">
                  <c:v>66.499850415599994</c:v>
                </c:pt>
                <c:pt idx="2">
                  <c:v>74.033478036000005</c:v>
                </c:pt>
                <c:pt idx="3">
                  <c:v>59.603409312300002</c:v>
                </c:pt>
                <c:pt idx="4">
                  <c:v>3.9358484549999999</c:v>
                </c:pt>
                <c:pt idx="5">
                  <c:v>5.6162099952000002</c:v>
                </c:pt>
                <c:pt idx="6">
                  <c:v>6.4562545277999996</c:v>
                </c:pt>
                <c:pt idx="7">
                  <c:v>5.2817627604000004</c:v>
                </c:pt>
                <c:pt idx="8">
                  <c:v>4.7003197331999997</c:v>
                </c:pt>
                <c:pt idx="9">
                  <c:v>0.42830503800000003</c:v>
                </c:pt>
                <c:pt idx="10">
                  <c:v>0.43120688099999999</c:v>
                </c:pt>
                <c:pt idx="11">
                  <c:v>0.21315455699999999</c:v>
                </c:pt>
                <c:pt idx="12">
                  <c:v>4.9943264112000003</c:v>
                </c:pt>
                <c:pt idx="13">
                  <c:v>12.094870330199999</c:v>
                </c:pt>
                <c:pt idx="14">
                  <c:v>16.930640212499998</c:v>
                </c:pt>
                <c:pt idx="15">
                  <c:v>18.892325759999999</c:v>
                </c:pt>
                <c:pt idx="16">
                  <c:v>16.814459377799999</c:v>
                </c:pt>
                <c:pt idx="17">
                  <c:v>18.769211370000001</c:v>
                </c:pt>
                <c:pt idx="18">
                  <c:v>15.1512104835</c:v>
                </c:pt>
                <c:pt idx="19">
                  <c:v>0.32007301199999999</c:v>
                </c:pt>
                <c:pt idx="20">
                  <c:v>0.40477949400000002</c:v>
                </c:pt>
                <c:pt idx="21">
                  <c:v>0.44060698500000001</c:v>
                </c:pt>
                <c:pt idx="22">
                  <c:v>12.047914391100001</c:v>
                </c:pt>
                <c:pt idx="23">
                  <c:v>20.588599290000001</c:v>
                </c:pt>
                <c:pt idx="24">
                  <c:v>19.601204777700001</c:v>
                </c:pt>
                <c:pt idx="25">
                  <c:v>13.899157272</c:v>
                </c:pt>
                <c:pt idx="26">
                  <c:v>16.074180465000001</c:v>
                </c:pt>
                <c:pt idx="27">
                  <c:v>23.254238699999998</c:v>
                </c:pt>
                <c:pt idx="28">
                  <c:v>22.2566795199</c:v>
                </c:pt>
                <c:pt idx="29">
                  <c:v>23.395773693599999</c:v>
                </c:pt>
                <c:pt idx="30">
                  <c:v>22.487437866600001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7B-450A-B3E8-78ED70D177A9}"/>
            </c:ext>
          </c:extLst>
        </c:ser>
        <c:ser>
          <c:idx val="3"/>
          <c:order val="3"/>
          <c:tx>
            <c:strRef>
              <c:f>Источники!$A$47</c:f>
              <c:strCache>
                <c:ptCount val="1"/>
                <c:pt idx="0">
                  <c:v>2.A.4 - Other Process Uses of Carbonates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Источники!$B$41:$AF$41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Источники!$B$47:$AF$47</c:f>
              <c:numCache>
                <c:formatCode>0.000</c:formatCode>
                <c:ptCount val="31"/>
                <c:pt idx="0">
                  <c:v>144.710003291486</c:v>
                </c:pt>
                <c:pt idx="1">
                  <c:v>146.48733410258501</c:v>
                </c:pt>
                <c:pt idx="2">
                  <c:v>58.679051587818797</c:v>
                </c:pt>
                <c:pt idx="3">
                  <c:v>25.859484930955499</c:v>
                </c:pt>
                <c:pt idx="4">
                  <c:v>12.6312594284993</c:v>
                </c:pt>
                <c:pt idx="5">
                  <c:v>12.509152731553501</c:v>
                </c:pt>
                <c:pt idx="6">
                  <c:v>13.404601842489001</c:v>
                </c:pt>
                <c:pt idx="7">
                  <c:v>13.5538433609783</c:v>
                </c:pt>
                <c:pt idx="8">
                  <c:v>15.019123724327301</c:v>
                </c:pt>
                <c:pt idx="9">
                  <c:v>11.9121866575965</c:v>
                </c:pt>
                <c:pt idx="10">
                  <c:v>9.7821031664317495</c:v>
                </c:pt>
                <c:pt idx="11">
                  <c:v>8.94104127137925</c:v>
                </c:pt>
                <c:pt idx="12">
                  <c:v>8.5498870136728993</c:v>
                </c:pt>
                <c:pt idx="13">
                  <c:v>12.789480324339699</c:v>
                </c:pt>
                <c:pt idx="14">
                  <c:v>16.3144068066565</c:v>
                </c:pt>
                <c:pt idx="15">
                  <c:v>20.741725122501201</c:v>
                </c:pt>
                <c:pt idx="16">
                  <c:v>19.658874885148698</c:v>
                </c:pt>
                <c:pt idx="17">
                  <c:v>22.1603910075108</c:v>
                </c:pt>
                <c:pt idx="18">
                  <c:v>14.7430942500422</c:v>
                </c:pt>
                <c:pt idx="19">
                  <c:v>9.7438238204089398</c:v>
                </c:pt>
                <c:pt idx="20">
                  <c:v>9.3112319713347507</c:v>
                </c:pt>
                <c:pt idx="21">
                  <c:v>12.845635506850501</c:v>
                </c:pt>
                <c:pt idx="22">
                  <c:v>12.879058973926799</c:v>
                </c:pt>
                <c:pt idx="23">
                  <c:v>15.808271351306001</c:v>
                </c:pt>
                <c:pt idx="24">
                  <c:v>15.3658704479513</c:v>
                </c:pt>
                <c:pt idx="25">
                  <c:v>12.9210332900072</c:v>
                </c:pt>
                <c:pt idx="26">
                  <c:v>12.6318558654956</c:v>
                </c:pt>
                <c:pt idx="27">
                  <c:v>14.1738426805016</c:v>
                </c:pt>
                <c:pt idx="28">
                  <c:v>12.929485274986501</c:v>
                </c:pt>
                <c:pt idx="29">
                  <c:v>20.484900638928</c:v>
                </c:pt>
                <c:pt idx="30">
                  <c:v>11.727836966983499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7B-450A-B3E8-78ED70D177A9}"/>
            </c:ext>
          </c:extLst>
        </c:ser>
        <c:ser>
          <c:idx val="4"/>
          <c:order val="4"/>
          <c:tx>
            <c:strRef>
              <c:f>Источники!$A$48</c:f>
              <c:strCache>
                <c:ptCount val="1"/>
                <c:pt idx="0">
                  <c:v>2.C - Metal Industry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Источники!$B$41:$AF$41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Источники!$B$48:$AF$48</c:f>
              <c:numCache>
                <c:formatCode>0.000</c:formatCode>
                <c:ptCount val="31"/>
                <c:pt idx="0">
                  <c:v>0.596024</c:v>
                </c:pt>
                <c:pt idx="1">
                  <c:v>0.5952518</c:v>
                </c:pt>
                <c:pt idx="2">
                  <c:v>8.0779169999999993</c:v>
                </c:pt>
                <c:pt idx="3">
                  <c:v>11.315357499999999</c:v>
                </c:pt>
                <c:pt idx="4">
                  <c:v>7.3682378399999999</c:v>
                </c:pt>
                <c:pt idx="5">
                  <c:v>6.98962079</c:v>
                </c:pt>
                <c:pt idx="6">
                  <c:v>11.32441137</c:v>
                </c:pt>
                <c:pt idx="7">
                  <c:v>11.84689695</c:v>
                </c:pt>
                <c:pt idx="8">
                  <c:v>12.50310627</c:v>
                </c:pt>
                <c:pt idx="9">
                  <c:v>12.50507681</c:v>
                </c:pt>
                <c:pt idx="10">
                  <c:v>10.72036404</c:v>
                </c:pt>
                <c:pt idx="11">
                  <c:v>11.4594965</c:v>
                </c:pt>
                <c:pt idx="12">
                  <c:v>10.71817401</c:v>
                </c:pt>
                <c:pt idx="13">
                  <c:v>7.1743086199999997</c:v>
                </c:pt>
                <c:pt idx="14">
                  <c:v>9.4689955599999998</c:v>
                </c:pt>
                <c:pt idx="15">
                  <c:v>5.9021504599999997</c:v>
                </c:pt>
                <c:pt idx="16">
                  <c:v>3.30051264</c:v>
                </c:pt>
                <c:pt idx="17">
                  <c:v>6.4627926999999996</c:v>
                </c:pt>
                <c:pt idx="18">
                  <c:v>5.6361733000000003</c:v>
                </c:pt>
                <c:pt idx="19">
                  <c:v>6.2817975300000004</c:v>
                </c:pt>
                <c:pt idx="20">
                  <c:v>6.4834158400000002</c:v>
                </c:pt>
                <c:pt idx="21">
                  <c:v>2.2297050199999999</c:v>
                </c:pt>
                <c:pt idx="22">
                  <c:v>1.4847174400000001</c:v>
                </c:pt>
                <c:pt idx="23">
                  <c:v>1.3979043900000001</c:v>
                </c:pt>
                <c:pt idx="24">
                  <c:v>0.96222006000000004</c:v>
                </c:pt>
                <c:pt idx="25">
                  <c:v>0.88798632</c:v>
                </c:pt>
                <c:pt idx="26">
                  <c:v>0.98161224000000002</c:v>
                </c:pt>
                <c:pt idx="27">
                  <c:v>3.4767590000000001E-2</c:v>
                </c:pt>
                <c:pt idx="28">
                  <c:v>4.9367889999999998E-2</c:v>
                </c:pt>
                <c:pt idx="29">
                  <c:v>3.7155689999999998E-2</c:v>
                </c:pt>
                <c:pt idx="30">
                  <c:v>2.3872419999999998E-2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7B-450A-B3E8-78ED70D177A9}"/>
            </c:ext>
          </c:extLst>
        </c:ser>
        <c:ser>
          <c:idx val="5"/>
          <c:order val="5"/>
          <c:tx>
            <c:strRef>
              <c:f>Источники!$A$49</c:f>
              <c:strCache>
                <c:ptCount val="1"/>
                <c:pt idx="0">
                  <c:v>2.C.1 - Iron and Steel Production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Источники!$B$41:$AF$41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Источники!$B$49:$AF$49</c:f>
              <c:numCache>
                <c:formatCode>0.000</c:formatCode>
                <c:ptCount val="31"/>
                <c:pt idx="0">
                  <c:v>0.596024</c:v>
                </c:pt>
                <c:pt idx="1">
                  <c:v>0.5952518</c:v>
                </c:pt>
                <c:pt idx="2">
                  <c:v>0.34591699999999997</c:v>
                </c:pt>
                <c:pt idx="3">
                  <c:v>0.16194749999999999</c:v>
                </c:pt>
                <c:pt idx="4">
                  <c:v>4.2167839999999998E-2</c:v>
                </c:pt>
                <c:pt idx="5">
                  <c:v>3.0820790000000001E-2</c:v>
                </c:pt>
                <c:pt idx="6">
                  <c:v>3.569137E-2</c:v>
                </c:pt>
                <c:pt idx="7">
                  <c:v>4.0132950000000001E-2</c:v>
                </c:pt>
                <c:pt idx="8">
                  <c:v>1.785927E-2</c:v>
                </c:pt>
                <c:pt idx="9">
                  <c:v>1.982981E-2</c:v>
                </c:pt>
                <c:pt idx="10">
                  <c:v>1.7343040000000001E-2</c:v>
                </c:pt>
                <c:pt idx="11">
                  <c:v>3.3533500000000001E-2</c:v>
                </c:pt>
                <c:pt idx="12">
                  <c:v>2.6751009999999999E-2</c:v>
                </c:pt>
                <c:pt idx="13">
                  <c:v>2.607462E-2</c:v>
                </c:pt>
                <c:pt idx="14">
                  <c:v>3.402256E-2</c:v>
                </c:pt>
                <c:pt idx="15">
                  <c:v>3.549546E-2</c:v>
                </c:pt>
                <c:pt idx="16">
                  <c:v>3.5675640000000002E-2</c:v>
                </c:pt>
                <c:pt idx="17">
                  <c:v>5.4897700000000001E-2</c:v>
                </c:pt>
                <c:pt idx="18">
                  <c:v>3.0473299999999998E-2</c:v>
                </c:pt>
                <c:pt idx="19">
                  <c:v>9.6197530000000003E-2</c:v>
                </c:pt>
                <c:pt idx="20">
                  <c:v>0.10451584</c:v>
                </c:pt>
                <c:pt idx="21">
                  <c:v>5.1214019999999999E-2</c:v>
                </c:pt>
                <c:pt idx="22">
                  <c:v>4.0766440000000001E-2</c:v>
                </c:pt>
                <c:pt idx="23">
                  <c:v>3.513939E-2</c:v>
                </c:pt>
                <c:pt idx="24">
                  <c:v>3.4380059999999997E-2</c:v>
                </c:pt>
                <c:pt idx="25">
                  <c:v>8.4713199999999992E-3</c:v>
                </c:pt>
                <c:pt idx="26">
                  <c:v>1.5112240000000001E-2</c:v>
                </c:pt>
                <c:pt idx="27">
                  <c:v>3.4767590000000001E-2</c:v>
                </c:pt>
                <c:pt idx="28">
                  <c:v>4.9367889999999998E-2</c:v>
                </c:pt>
                <c:pt idx="29">
                  <c:v>3.7155689999999998E-2</c:v>
                </c:pt>
                <c:pt idx="30">
                  <c:v>2.3872419999999998E-2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7B-450A-B3E8-78ED70D177A9}"/>
            </c:ext>
          </c:extLst>
        </c:ser>
        <c:ser>
          <c:idx val="6"/>
          <c:order val="6"/>
          <c:tx>
            <c:strRef>
              <c:f>Источники!$A$50</c:f>
              <c:strCache>
                <c:ptCount val="1"/>
                <c:pt idx="0">
                  <c:v>2.D - Non-Energy Products from Fuels and Solvent Use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Источники!$B$41:$AF$41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Источники!$B$50:$AF$50</c:f>
              <c:numCache>
                <c:formatCode>0.000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5.74874666666667</c:v>
                </c:pt>
                <c:pt idx="17">
                  <c:v>1.8340666666666701</c:v>
                </c:pt>
                <c:pt idx="18">
                  <c:v>7.3161733333333299</c:v>
                </c:pt>
                <c:pt idx="19">
                  <c:v>8.3321333333333296</c:v>
                </c:pt>
                <c:pt idx="20">
                  <c:v>6.6882933333333296</c:v>
                </c:pt>
                <c:pt idx="21">
                  <c:v>8.4117733333333309</c:v>
                </c:pt>
                <c:pt idx="22">
                  <c:v>0.40729333333333301</c:v>
                </c:pt>
                <c:pt idx="23">
                  <c:v>10.335746666666701</c:v>
                </c:pt>
                <c:pt idx="24">
                  <c:v>3.2128800000000002</c:v>
                </c:pt>
                <c:pt idx="25">
                  <c:v>9.0551999999999992</c:v>
                </c:pt>
                <c:pt idx="26">
                  <c:v>8.2703866666666705</c:v>
                </c:pt>
                <c:pt idx="27">
                  <c:v>9.6719333333333299</c:v>
                </c:pt>
                <c:pt idx="28">
                  <c:v>11.1309733333333</c:v>
                </c:pt>
                <c:pt idx="29">
                  <c:v>14.4902266666667</c:v>
                </c:pt>
                <c:pt idx="30">
                  <c:v>11.429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7B-450A-B3E8-78ED70D177A9}"/>
            </c:ext>
          </c:extLst>
        </c:ser>
        <c:ser>
          <c:idx val="7"/>
          <c:order val="7"/>
          <c:tx>
            <c:strRef>
              <c:f>Источники!$A$51</c:f>
              <c:strCache>
                <c:ptCount val="1"/>
                <c:pt idx="0">
                  <c:v>2.D.1 - Lubricant Use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Источники!$B$41:$AF$41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Источники!$B$51:$AF$51</c:f>
              <c:numCache>
                <c:formatCode>0.000</c:formatCode>
                <c:ptCount val="31"/>
                <c:pt idx="16">
                  <c:v>5.4633333333333303</c:v>
                </c:pt>
                <c:pt idx="17">
                  <c:v>1.79666666666667</c:v>
                </c:pt>
                <c:pt idx="18">
                  <c:v>7.3128000000000002</c:v>
                </c:pt>
                <c:pt idx="19">
                  <c:v>8.3042666666666705</c:v>
                </c:pt>
                <c:pt idx="20">
                  <c:v>6.6879999999999997</c:v>
                </c:pt>
                <c:pt idx="21">
                  <c:v>8.4039999999999999</c:v>
                </c:pt>
                <c:pt idx="22">
                  <c:v>0.40039999999999998</c:v>
                </c:pt>
                <c:pt idx="23">
                  <c:v>10.291600000000001</c:v>
                </c:pt>
                <c:pt idx="24">
                  <c:v>3.18706666666667</c:v>
                </c:pt>
                <c:pt idx="25">
                  <c:v>9.0185333333333393</c:v>
                </c:pt>
                <c:pt idx="26">
                  <c:v>8.2382666666666697</c:v>
                </c:pt>
                <c:pt idx="27">
                  <c:v>9.6140000000000008</c:v>
                </c:pt>
                <c:pt idx="28">
                  <c:v>11.095333333333301</c:v>
                </c:pt>
                <c:pt idx="29">
                  <c:v>14.446666666666699</c:v>
                </c:pt>
                <c:pt idx="30">
                  <c:v>11.4106666666667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7B-450A-B3E8-78ED70D177A9}"/>
            </c:ext>
          </c:extLst>
        </c:ser>
        <c:ser>
          <c:idx val="8"/>
          <c:order val="8"/>
          <c:tx>
            <c:strRef>
              <c:f>Источники!$A$52</c:f>
              <c:strCache>
                <c:ptCount val="1"/>
                <c:pt idx="0">
                  <c:v>2.D.2 - Paraffin Wax Use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Источники!$B$41:$AF$41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Источники!$B$52:$AF$52</c:f>
              <c:numCache>
                <c:formatCode>0.000</c:formatCode>
                <c:ptCount val="31"/>
                <c:pt idx="16">
                  <c:v>0.28541333333333302</c:v>
                </c:pt>
                <c:pt idx="17">
                  <c:v>3.7400000000000003E-2</c:v>
                </c:pt>
                <c:pt idx="18">
                  <c:v>3.3733333333333302E-3</c:v>
                </c:pt>
                <c:pt idx="19">
                  <c:v>2.7866666666666699E-2</c:v>
                </c:pt>
                <c:pt idx="20">
                  <c:v>2.93333333333333E-4</c:v>
                </c:pt>
                <c:pt idx="21">
                  <c:v>7.7733333333333404E-3</c:v>
                </c:pt>
                <c:pt idx="22">
                  <c:v>6.8933333333333303E-3</c:v>
                </c:pt>
                <c:pt idx="23">
                  <c:v>4.4146666666666702E-2</c:v>
                </c:pt>
                <c:pt idx="24">
                  <c:v>2.5813333333333299E-2</c:v>
                </c:pt>
                <c:pt idx="25">
                  <c:v>3.6666666666666702E-2</c:v>
                </c:pt>
                <c:pt idx="26">
                  <c:v>3.2120000000000003E-2</c:v>
                </c:pt>
                <c:pt idx="27">
                  <c:v>5.7933333333333302E-2</c:v>
                </c:pt>
                <c:pt idx="28">
                  <c:v>3.5639999999999998E-2</c:v>
                </c:pt>
                <c:pt idx="29">
                  <c:v>4.3560000000000001E-2</c:v>
                </c:pt>
                <c:pt idx="30">
                  <c:v>1.8333333333333299E-2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7B-450A-B3E8-78ED70D177A9}"/>
            </c:ext>
          </c:extLst>
        </c:ser>
        <c:ser>
          <c:idx val="9"/>
          <c:order val="9"/>
          <c:tx>
            <c:strRef>
              <c:f>Источники!$A$53</c:f>
              <c:strCache>
                <c:ptCount val="1"/>
                <c:pt idx="0">
                  <c:v>2.F - Product Uses as Substitutes for Ozone Depleting Substances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Источники!$B$41:$AF$41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Источники!$B$53:$AF$53</c:f>
              <c:numCache>
                <c:formatCode>0.000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3.6367500000000001</c:v>
                </c:pt>
                <c:pt idx="6">
                  <c:v>4.0935375000000001</c:v>
                </c:pt>
                <c:pt idx="7">
                  <c:v>4.7177568750000001</c:v>
                </c:pt>
                <c:pt idx="8">
                  <c:v>5.5096433437499996</c:v>
                </c:pt>
                <c:pt idx="9">
                  <c:v>6.4693968421874999</c:v>
                </c:pt>
                <c:pt idx="10">
                  <c:v>7.5971873158593697</c:v>
                </c:pt>
                <c:pt idx="11">
                  <c:v>8.89315921848047</c:v>
                </c:pt>
                <c:pt idx="12">
                  <c:v>10.3574353357084</c:v>
                </c:pt>
                <c:pt idx="13">
                  <c:v>11.990120035352099</c:v>
                </c:pt>
                <c:pt idx="14">
                  <c:v>13.660652030049301</c:v>
                </c:pt>
                <c:pt idx="15">
                  <c:v>15.7592042255419</c:v>
                </c:pt>
                <c:pt idx="16">
                  <c:v>17.895923591710599</c:v>
                </c:pt>
                <c:pt idx="17">
                  <c:v>16.660385052953998</c:v>
                </c:pt>
                <c:pt idx="18">
                  <c:v>22.1387772950109</c:v>
                </c:pt>
                <c:pt idx="19">
                  <c:v>24.605560700759298</c:v>
                </c:pt>
                <c:pt idx="20">
                  <c:v>49.982598595645399</c:v>
                </c:pt>
                <c:pt idx="21">
                  <c:v>64.091534981298594</c:v>
                </c:pt>
                <c:pt idx="22">
                  <c:v>123.82132643410399</c:v>
                </c:pt>
                <c:pt idx="23">
                  <c:v>165.184454145551</c:v>
                </c:pt>
                <c:pt idx="24">
                  <c:v>215.74254549528101</c:v>
                </c:pt>
                <c:pt idx="25">
                  <c:v>219.883296877551</c:v>
                </c:pt>
                <c:pt idx="26">
                  <c:v>305.89966392674</c:v>
                </c:pt>
                <c:pt idx="27">
                  <c:v>341.54810594006199</c:v>
                </c:pt>
                <c:pt idx="28">
                  <c:v>193.68816751862701</c:v>
                </c:pt>
                <c:pt idx="29">
                  <c:v>208.221249171083</c:v>
                </c:pt>
                <c:pt idx="30">
                  <c:v>227.72330990994999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27B-450A-B3E8-78ED70D177A9}"/>
            </c:ext>
          </c:extLst>
        </c:ser>
        <c:ser>
          <c:idx val="10"/>
          <c:order val="10"/>
          <c:tx>
            <c:strRef>
              <c:f>Источники!$A$54</c:f>
              <c:strCache>
                <c:ptCount val="1"/>
                <c:pt idx="0">
                  <c:v>2.F.1 - Refrigeration and Air Conditioning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Источники!$B$41:$AF$41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Источники!$B$54:$AF$54</c:f>
              <c:numCache>
                <c:formatCode>0.000</c:formatCode>
                <c:ptCount val="31"/>
                <c:pt idx="5">
                  <c:v>3.6367500000000001</c:v>
                </c:pt>
                <c:pt idx="6">
                  <c:v>4.0935375000000001</c:v>
                </c:pt>
                <c:pt idx="7">
                  <c:v>4.7177568750000001</c:v>
                </c:pt>
                <c:pt idx="8">
                  <c:v>5.5096433437499996</c:v>
                </c:pt>
                <c:pt idx="9">
                  <c:v>6.4693968421874999</c:v>
                </c:pt>
                <c:pt idx="10">
                  <c:v>7.5971873158593697</c:v>
                </c:pt>
                <c:pt idx="11">
                  <c:v>8.89315921848047</c:v>
                </c:pt>
                <c:pt idx="12">
                  <c:v>10.3574353357084</c:v>
                </c:pt>
                <c:pt idx="13">
                  <c:v>11.990120035352099</c:v>
                </c:pt>
                <c:pt idx="14">
                  <c:v>13.660652030049301</c:v>
                </c:pt>
                <c:pt idx="15">
                  <c:v>15.7592042255419</c:v>
                </c:pt>
                <c:pt idx="16">
                  <c:v>17.895923591710599</c:v>
                </c:pt>
                <c:pt idx="17">
                  <c:v>16.660385052953998</c:v>
                </c:pt>
                <c:pt idx="18">
                  <c:v>22.1387772950109</c:v>
                </c:pt>
                <c:pt idx="19">
                  <c:v>24.605560700759298</c:v>
                </c:pt>
                <c:pt idx="20">
                  <c:v>46.262564095645402</c:v>
                </c:pt>
                <c:pt idx="21">
                  <c:v>38.3566369812986</c:v>
                </c:pt>
                <c:pt idx="22">
                  <c:v>47.097883934103798</c:v>
                </c:pt>
                <c:pt idx="23">
                  <c:v>50.401669145550699</c:v>
                </c:pt>
                <c:pt idx="24">
                  <c:v>65.318735495280606</c:v>
                </c:pt>
                <c:pt idx="25">
                  <c:v>77.333444377551004</c:v>
                </c:pt>
                <c:pt idx="26">
                  <c:v>92.481608926740407</c:v>
                </c:pt>
                <c:pt idx="27">
                  <c:v>105.26895844006199</c:v>
                </c:pt>
                <c:pt idx="28">
                  <c:v>117.459202518627</c:v>
                </c:pt>
                <c:pt idx="29">
                  <c:v>138.87560417108301</c:v>
                </c:pt>
                <c:pt idx="30">
                  <c:v>157.85637240995001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7B-450A-B3E8-78ED70D177A9}"/>
            </c:ext>
          </c:extLst>
        </c:ser>
        <c:ser>
          <c:idx val="11"/>
          <c:order val="11"/>
          <c:tx>
            <c:strRef>
              <c:f>Источники!$A$55</c:f>
              <c:strCache>
                <c:ptCount val="1"/>
                <c:pt idx="0">
                  <c:v>2.F.2 - Foam Blowing Agents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Источники!$B$41:$AF$41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Источники!$B$55:$AF$55</c:f>
              <c:numCache>
                <c:formatCode>0.000</c:formatCode>
                <c:ptCount val="31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44.759324999999997</c:v>
                </c:pt>
                <c:pt idx="23">
                  <c:v>77.009500000000003</c:v>
                </c:pt>
                <c:pt idx="24">
                  <c:v>109.40685000000001</c:v>
                </c:pt>
                <c:pt idx="25">
                  <c:v>99.607024999999993</c:v>
                </c:pt>
                <c:pt idx="26">
                  <c:v>168.2969325</c:v>
                </c:pt>
                <c:pt idx="27">
                  <c:v>190.1552475</c:v>
                </c:pt>
                <c:pt idx="28">
                  <c:v>29.894287500000001</c:v>
                </c:pt>
                <c:pt idx="29">
                  <c:v>22.8762875</c:v>
                </c:pt>
                <c:pt idx="30">
                  <c:v>20.193787499999999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27B-450A-B3E8-78ED70D177A9}"/>
            </c:ext>
          </c:extLst>
        </c:ser>
        <c:ser>
          <c:idx val="12"/>
          <c:order val="12"/>
          <c:tx>
            <c:strRef>
              <c:f>Источники!$A$56</c:f>
              <c:strCache>
                <c:ptCount val="1"/>
                <c:pt idx="0">
                  <c:v>2.F.6 - Other Applications (please specify)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Источники!$B$41:$AF$41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Источники!$B$56:$AF$56</c:f>
              <c:numCache>
                <c:formatCode>0.000</c:formatCode>
                <c:ptCount val="31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3.7200345000000001</c:v>
                </c:pt>
                <c:pt idx="21">
                  <c:v>25.734898000000001</c:v>
                </c:pt>
                <c:pt idx="22">
                  <c:v>31.9641175</c:v>
                </c:pt>
                <c:pt idx="23">
                  <c:v>37.773285000000001</c:v>
                </c:pt>
                <c:pt idx="24">
                  <c:v>41.016959999999997</c:v>
                </c:pt>
                <c:pt idx="25">
                  <c:v>42.9428275</c:v>
                </c:pt>
                <c:pt idx="26">
                  <c:v>45.121122499999998</c:v>
                </c:pt>
                <c:pt idx="27">
                  <c:v>46.123899999999999</c:v>
                </c:pt>
                <c:pt idx="28">
                  <c:v>46.334677499999998</c:v>
                </c:pt>
                <c:pt idx="29">
                  <c:v>46.469357500000001</c:v>
                </c:pt>
                <c:pt idx="30">
                  <c:v>49.67315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27B-450A-B3E8-78ED70D17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4034047"/>
        <c:axId val="154031135"/>
      </c:barChart>
      <c:catAx>
        <c:axId val="15403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4031135"/>
        <c:crosses val="autoZero"/>
        <c:auto val="1"/>
        <c:lblAlgn val="ctr"/>
        <c:lblOffset val="100"/>
        <c:noMultiLvlLbl val="0"/>
      </c:catAx>
      <c:valAx>
        <c:axId val="15403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CO2 equivalent</a:t>
                </a:r>
              </a:p>
            </c:rich>
          </c:tx>
          <c:layout>
            <c:manualLayout>
              <c:xMode val="edge"/>
              <c:yMode val="edge"/>
              <c:x val="4.1866783688739801E-3"/>
              <c:y val="0.119400698965887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4034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524417589888703E-2"/>
          <c:y val="0.74856298131672805"/>
          <c:w val="0.86496960548325197"/>
          <c:h val="0.2494240303295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1990</a:t>
            </a:r>
            <a:endParaRPr lang="az-Cyrl-AZ" sz="1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436474592619407E-2"/>
          <c:y val="0.104302477183833"/>
          <c:w val="0.86850463259230404"/>
          <c:h val="0.4077296749743519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Источники!$A$44:$A$49</c:f>
              <c:strCache>
                <c:ptCount val="6"/>
                <c:pt idx="0">
                  <c:v>2.A.1 - Cement production </c:v>
                </c:pt>
                <c:pt idx="1">
                  <c:v>2.A.2 - Lime production </c:v>
                </c:pt>
                <c:pt idx="2">
                  <c:v>2.A.3 - Glass Production </c:v>
                </c:pt>
                <c:pt idx="3">
                  <c:v>2.A.4 - Other Process Uses of Carbonates</c:v>
                </c:pt>
                <c:pt idx="4">
                  <c:v>2.C - Metal Industry </c:v>
                </c:pt>
                <c:pt idx="5">
                  <c:v>2.C.1 - Iron and Steel Production </c:v>
                </c:pt>
              </c:strCache>
            </c:strRef>
          </c:cat>
          <c:val>
            <c:numRef>
              <c:f>Источники!$B$44:$B$49</c:f>
              <c:numCache>
                <c:formatCode>0.000</c:formatCode>
                <c:ptCount val="6"/>
                <c:pt idx="0">
                  <c:v>591.52150080000001</c:v>
                </c:pt>
                <c:pt idx="1">
                  <c:v>65.535749999999993</c:v>
                </c:pt>
                <c:pt idx="2">
                  <c:v>69.275195931900001</c:v>
                </c:pt>
                <c:pt idx="3">
                  <c:v>144.710003291486</c:v>
                </c:pt>
                <c:pt idx="4">
                  <c:v>0.596024</c:v>
                </c:pt>
                <c:pt idx="5">
                  <c:v>0.596024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0-4802-BC3F-093FDC93B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1850815"/>
        <c:axId val="331859135"/>
      </c:barChart>
      <c:catAx>
        <c:axId val="33185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8.42703948497735E-2"/>
              <c:y val="5.57992956369502E-2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1859135"/>
        <c:crosses val="autoZero"/>
        <c:auto val="1"/>
        <c:lblAlgn val="ctr"/>
        <c:lblOffset val="100"/>
        <c:noMultiLvlLbl val="0"/>
      </c:catAx>
      <c:valAx>
        <c:axId val="331859135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185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709393130052803E-2"/>
          <c:y val="0.113346747149564"/>
          <c:w val="0.91315981453314499"/>
          <c:h val="0.422043547373479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Источники!$A$79:$A$91</c:f>
              <c:strCache>
                <c:ptCount val="13"/>
                <c:pt idx="0">
                  <c:v>      2.A.1 - Cement production </c:v>
                </c:pt>
                <c:pt idx="1">
                  <c:v>      2.A.2 - Lime production </c:v>
                </c:pt>
                <c:pt idx="2">
                  <c:v>      2.A.3 - Glass Production </c:v>
                </c:pt>
                <c:pt idx="3">
                  <c:v>      2.A.4 - Other Process Uses of Carbonates </c:v>
                </c:pt>
                <c:pt idx="4">
                  <c:v>   2.C - Metal Industry </c:v>
                </c:pt>
                <c:pt idx="5">
                  <c:v>      2.C.1 - Iron and Steel Production </c:v>
                </c:pt>
                <c:pt idx="6">
                  <c:v>   2.D - Non-Energy Products from Fuels and Solvent Use </c:v>
                </c:pt>
                <c:pt idx="7">
                  <c:v>      2.D.1 - Lubricant Use </c:v>
                </c:pt>
                <c:pt idx="8">
                  <c:v>      2.D.2 - Paraffin Wax Use </c:v>
                </c:pt>
                <c:pt idx="9">
                  <c:v>   2.F - Product Uses as Substitutes for Ozone Depleting Substances </c:v>
                </c:pt>
                <c:pt idx="10">
                  <c:v>      2.F.1 - Refrigeration and Air Conditioning </c:v>
                </c:pt>
                <c:pt idx="11">
                  <c:v>      2.F.2 - Foam Blowing Agents </c:v>
                </c:pt>
                <c:pt idx="12">
                  <c:v>      2.F.6 - Other Applications (please specify) </c:v>
                </c:pt>
              </c:strCache>
            </c:strRef>
          </c:cat>
          <c:val>
            <c:numRef>
              <c:f>Источники!$B$79:$B$91</c:f>
              <c:numCache>
                <c:formatCode>0.000</c:formatCode>
                <c:ptCount val="13"/>
                <c:pt idx="0">
                  <c:v>915.98259920460703</c:v>
                </c:pt>
                <c:pt idx="1">
                  <c:v>6.51525</c:v>
                </c:pt>
                <c:pt idx="2">
                  <c:v>22.2566795199</c:v>
                </c:pt>
                <c:pt idx="3">
                  <c:v>12.929485274986501</c:v>
                </c:pt>
                <c:pt idx="4">
                  <c:v>4.9367889999999998E-2</c:v>
                </c:pt>
                <c:pt idx="5">
                  <c:v>4.9367889999999998E-2</c:v>
                </c:pt>
                <c:pt idx="6">
                  <c:v>11.1309733333333</c:v>
                </c:pt>
                <c:pt idx="7">
                  <c:v>11.095333333333301</c:v>
                </c:pt>
                <c:pt idx="8">
                  <c:v>3.5639999999999998E-2</c:v>
                </c:pt>
                <c:pt idx="9">
                  <c:v>193.68816751862701</c:v>
                </c:pt>
                <c:pt idx="10">
                  <c:v>117.459202518627</c:v>
                </c:pt>
                <c:pt idx="11">
                  <c:v>29.894287500000001</c:v>
                </c:pt>
                <c:pt idx="12">
                  <c:v>46.334677499999998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2-4E7D-9EAC-7A76AABA4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1862047"/>
        <c:axId val="331874111"/>
      </c:barChart>
      <c:catAx>
        <c:axId val="3318620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0.117227347832569"/>
              <c:y val="7.6523696638087293E-2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1874111"/>
        <c:crosses val="autoZero"/>
        <c:auto val="1"/>
        <c:lblAlgn val="ctr"/>
        <c:lblOffset val="100"/>
        <c:noMultiLvlLbl val="0"/>
      </c:catAx>
      <c:valAx>
        <c:axId val="331874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1862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4200000"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Источники!$A$79:$A$91</c:f>
              <c:strCache>
                <c:ptCount val="13"/>
                <c:pt idx="0">
                  <c:v>      2.A.1 - Cement production </c:v>
                </c:pt>
                <c:pt idx="1">
                  <c:v>      2.A.2 - Lime production </c:v>
                </c:pt>
                <c:pt idx="2">
                  <c:v>      2.A.3 - Glass Production </c:v>
                </c:pt>
                <c:pt idx="3">
                  <c:v>      2.A.4 - Other Process Uses of Carbonates </c:v>
                </c:pt>
                <c:pt idx="4">
                  <c:v>   2.C - Metal Industry </c:v>
                </c:pt>
                <c:pt idx="5">
                  <c:v>      2.C.1 - Iron and Steel Production </c:v>
                </c:pt>
                <c:pt idx="6">
                  <c:v>   2.D - Non-Energy Products from Fuels and Solvent Use </c:v>
                </c:pt>
                <c:pt idx="7">
                  <c:v>      2.D.1 - Lubricant Use </c:v>
                </c:pt>
                <c:pt idx="8">
                  <c:v>      2.D.2 - Paraffin Wax Use </c:v>
                </c:pt>
                <c:pt idx="9">
                  <c:v>   2.F - Product Uses as Substitutes for Ozone Depleting Substances </c:v>
                </c:pt>
                <c:pt idx="10">
                  <c:v>      2.F.1 - Refrigeration and Air Conditioning </c:v>
                </c:pt>
                <c:pt idx="11">
                  <c:v>      2.F.2 - Foam Blowing Agents </c:v>
                </c:pt>
                <c:pt idx="12">
                  <c:v>      2.F.6 - Other Applications (please specify) </c:v>
                </c:pt>
              </c:strCache>
            </c:strRef>
          </c:cat>
          <c:val>
            <c:numRef>
              <c:f>Источники!$D$79:$D$91</c:f>
              <c:numCache>
                <c:formatCode>0.000</c:formatCode>
                <c:ptCount val="13"/>
                <c:pt idx="0">
                  <c:v>854.26594934591799</c:v>
                </c:pt>
                <c:pt idx="1">
                  <c:v>4.5179999999999998</c:v>
                </c:pt>
                <c:pt idx="2">
                  <c:v>22.487437866600001</c:v>
                </c:pt>
                <c:pt idx="3">
                  <c:v>11.727836966983499</c:v>
                </c:pt>
                <c:pt idx="4">
                  <c:v>2.3872419999999998E-2</c:v>
                </c:pt>
                <c:pt idx="5">
                  <c:v>2.3872419999999998E-2</c:v>
                </c:pt>
                <c:pt idx="6">
                  <c:v>11.429</c:v>
                </c:pt>
                <c:pt idx="7">
                  <c:v>11.4106666666667</c:v>
                </c:pt>
                <c:pt idx="8">
                  <c:v>1.8333333333333299E-2</c:v>
                </c:pt>
                <c:pt idx="9">
                  <c:v>227.72330990994999</c:v>
                </c:pt>
                <c:pt idx="10">
                  <c:v>157.85637240995001</c:v>
                </c:pt>
                <c:pt idx="11">
                  <c:v>20.193787499999999</c:v>
                </c:pt>
                <c:pt idx="12">
                  <c:v>49.67315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A-4ADA-ADE7-F9AF3844E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2"/>
        <c:overlap val="100"/>
        <c:axId val="326025423"/>
        <c:axId val="326028335"/>
      </c:barChart>
      <c:catAx>
        <c:axId val="3260254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9.6208442694663193E-2"/>
              <c:y val="0.102392697811668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6028335"/>
        <c:crosses val="autoZero"/>
        <c:auto val="1"/>
        <c:lblAlgn val="ctr"/>
        <c:lblOffset val="100"/>
        <c:noMultiLvlLbl val="0"/>
      </c:catAx>
      <c:valAx>
        <c:axId val="326028335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6025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641137652542"/>
          <c:y val="8.0533165626278755E-2"/>
          <c:w val="0.86820344870424671"/>
          <c:h val="0.528057243763851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Источники!$A$117</c:f>
              <c:strCache>
                <c:ptCount val="1"/>
                <c:pt idx="0">
                  <c:v>      3.A.1 - Enteric Fermentation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Источники!$B$117:$AF$117</c:f>
              <c:numCache>
                <c:formatCode>0.000</c:formatCode>
                <c:ptCount val="31"/>
                <c:pt idx="0">
                  <c:v>2510.216688</c:v>
                </c:pt>
                <c:pt idx="1">
                  <c:v>2454.496443</c:v>
                </c:pt>
                <c:pt idx="2">
                  <c:v>2299.0119180000002</c:v>
                </c:pt>
                <c:pt idx="3">
                  <c:v>2092.1109510000001</c:v>
                </c:pt>
                <c:pt idx="4">
                  <c:v>1698.4939649999999</c:v>
                </c:pt>
                <c:pt idx="5">
                  <c:v>1565.026554</c:v>
                </c:pt>
                <c:pt idx="6">
                  <c:v>1484.8916880000002</c:v>
                </c:pt>
                <c:pt idx="7">
                  <c:v>1539.6419849999997</c:v>
                </c:pt>
                <c:pt idx="8">
                  <c:v>1577.062578</c:v>
                </c:pt>
                <c:pt idx="9">
                  <c:v>1609.096125</c:v>
                </c:pt>
                <c:pt idx="10">
                  <c:v>1628.7892740000002</c:v>
                </c:pt>
                <c:pt idx="11">
                  <c:v>1649.541831</c:v>
                </c:pt>
                <c:pt idx="12">
                  <c:v>1676.1805410000002</c:v>
                </c:pt>
                <c:pt idx="13">
                  <c:v>1671.7639469999999</c:v>
                </c:pt>
                <c:pt idx="14">
                  <c:v>1705.5961649999999</c:v>
                </c:pt>
                <c:pt idx="15">
                  <c:v>1773.9755879999998</c:v>
                </c:pt>
                <c:pt idx="16">
                  <c:v>1841.2835069999999</c:v>
                </c:pt>
                <c:pt idx="17">
                  <c:v>1923.578391</c:v>
                </c:pt>
                <c:pt idx="18">
                  <c:v>2017.820868</c:v>
                </c:pt>
                <c:pt idx="19">
                  <c:v>2116.5054540000001</c:v>
                </c:pt>
                <c:pt idx="20">
                  <c:v>2163.425103</c:v>
                </c:pt>
                <c:pt idx="21">
                  <c:v>2238.9591420000002</c:v>
                </c:pt>
                <c:pt idx="22">
                  <c:v>2289.7379190000001</c:v>
                </c:pt>
                <c:pt idx="23">
                  <c:v>2358.4743210000001</c:v>
                </c:pt>
                <c:pt idx="24">
                  <c:v>2445.5791289999997</c:v>
                </c:pt>
                <c:pt idx="25">
                  <c:v>2498.200593</c:v>
                </c:pt>
                <c:pt idx="26">
                  <c:v>2550.3567389999998</c:v>
                </c:pt>
                <c:pt idx="27">
                  <c:v>2611.9314480000003</c:v>
                </c:pt>
                <c:pt idx="28">
                  <c:v>2684.639412</c:v>
                </c:pt>
                <c:pt idx="29">
                  <c:v>2762.7164250000001</c:v>
                </c:pt>
                <c:pt idx="30">
                  <c:v>2810.2392570000002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7-4EA6-B98C-3A47BCED0DB4}"/>
            </c:ext>
          </c:extLst>
        </c:ser>
        <c:ser>
          <c:idx val="1"/>
          <c:order val="1"/>
          <c:tx>
            <c:strRef>
              <c:f>Источники!$A$118</c:f>
              <c:strCache>
                <c:ptCount val="1"/>
                <c:pt idx="0">
                  <c:v>      3.A.2 - Manure Management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Источники!$B$118:$AF$118</c:f>
              <c:numCache>
                <c:formatCode>0.000</c:formatCode>
                <c:ptCount val="31"/>
                <c:pt idx="0">
                  <c:v>275.79026808403302</c:v>
                </c:pt>
                <c:pt idx="1">
                  <c:v>266.80338937037482</c:v>
                </c:pt>
                <c:pt idx="2">
                  <c:v>244.43794704182298</c:v>
                </c:pt>
                <c:pt idx="3">
                  <c:v>214.84601487097484</c:v>
                </c:pt>
                <c:pt idx="4">
                  <c:v>166.29559661664115</c:v>
                </c:pt>
                <c:pt idx="5">
                  <c:v>151.623595069641</c:v>
                </c:pt>
                <c:pt idx="6">
                  <c:v>140.97941667950784</c:v>
                </c:pt>
                <c:pt idx="7">
                  <c:v>145.94908044777699</c:v>
                </c:pt>
                <c:pt idx="8">
                  <c:v>149.560746873705</c:v>
                </c:pt>
                <c:pt idx="9">
                  <c:v>152.58059646613899</c:v>
                </c:pt>
                <c:pt idx="10">
                  <c:v>153.89332185311167</c:v>
                </c:pt>
                <c:pt idx="11">
                  <c:v>154.23050530722367</c:v>
                </c:pt>
                <c:pt idx="12">
                  <c:v>156.446930713977</c:v>
                </c:pt>
                <c:pt idx="13">
                  <c:v>154.23960565784716</c:v>
                </c:pt>
                <c:pt idx="14">
                  <c:v>158.62266166512148</c:v>
                </c:pt>
                <c:pt idx="15">
                  <c:v>162.10120916009549</c:v>
                </c:pt>
                <c:pt idx="16">
                  <c:v>168.02745340704433</c:v>
                </c:pt>
                <c:pt idx="17">
                  <c:v>174.96330396541467</c:v>
                </c:pt>
                <c:pt idx="18">
                  <c:v>182.6498016969235</c:v>
                </c:pt>
                <c:pt idx="19">
                  <c:v>191.88786477893998</c:v>
                </c:pt>
                <c:pt idx="20">
                  <c:v>196.75428930842332</c:v>
                </c:pt>
                <c:pt idx="21">
                  <c:v>204.01939561967401</c:v>
                </c:pt>
                <c:pt idx="22">
                  <c:v>208.5867166040145</c:v>
                </c:pt>
                <c:pt idx="23">
                  <c:v>215.10754893635416</c:v>
                </c:pt>
                <c:pt idx="24">
                  <c:v>222.5593106142255</c:v>
                </c:pt>
                <c:pt idx="25">
                  <c:v>227.14917854291033</c:v>
                </c:pt>
                <c:pt idx="26">
                  <c:v>231.39802942407817</c:v>
                </c:pt>
                <c:pt idx="27">
                  <c:v>235.89563744039771</c:v>
                </c:pt>
                <c:pt idx="28">
                  <c:v>241.50538054078783</c:v>
                </c:pt>
                <c:pt idx="29">
                  <c:v>247.111044124839</c:v>
                </c:pt>
                <c:pt idx="30">
                  <c:v>253.18008118602248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7-4EA6-B98C-3A47BCED0DB4}"/>
            </c:ext>
          </c:extLst>
        </c:ser>
        <c:ser>
          <c:idx val="2"/>
          <c:order val="2"/>
          <c:tx>
            <c:strRef>
              <c:f>Источники!$A$119</c:f>
              <c:strCache>
                <c:ptCount val="1"/>
                <c:pt idx="0">
                  <c:v>   3.B - Land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Источники!$B$119:$AF$119</c:f>
              <c:numCache>
                <c:formatCode>0.000</c:formatCode>
                <c:ptCount val="31"/>
                <c:pt idx="0">
                  <c:v>-10266.1202175781</c:v>
                </c:pt>
                <c:pt idx="1">
                  <c:v>-10287.7969788681</c:v>
                </c:pt>
                <c:pt idx="2">
                  <c:v>-10284.339559194101</c:v>
                </c:pt>
                <c:pt idx="3">
                  <c:v>-10290.6814183969</c:v>
                </c:pt>
                <c:pt idx="4">
                  <c:v>-10306.6058690749</c:v>
                </c:pt>
                <c:pt idx="5">
                  <c:v>-10321.216314249899</c:v>
                </c:pt>
                <c:pt idx="6">
                  <c:v>-10029.453862120001</c:v>
                </c:pt>
                <c:pt idx="7">
                  <c:v>-10301.190095937</c:v>
                </c:pt>
                <c:pt idx="8">
                  <c:v>-10329.2393433544</c:v>
                </c:pt>
                <c:pt idx="9">
                  <c:v>-10336.867245655099</c:v>
                </c:pt>
                <c:pt idx="10">
                  <c:v>-10301.639856845701</c:v>
                </c:pt>
                <c:pt idx="11">
                  <c:v>-10219.421663155101</c:v>
                </c:pt>
                <c:pt idx="12">
                  <c:v>-10237.4514441228</c:v>
                </c:pt>
                <c:pt idx="13">
                  <c:v>-9912.1450573852708</c:v>
                </c:pt>
                <c:pt idx="14">
                  <c:v>-10301.114460500999</c:v>
                </c:pt>
                <c:pt idx="15">
                  <c:v>-10204.268831946199</c:v>
                </c:pt>
                <c:pt idx="16">
                  <c:v>-10207.3720192081</c:v>
                </c:pt>
                <c:pt idx="17">
                  <c:v>-10307.978440442799</c:v>
                </c:pt>
                <c:pt idx="18">
                  <c:v>-10248.143806112999</c:v>
                </c:pt>
                <c:pt idx="19">
                  <c:v>-10301.4258444959</c:v>
                </c:pt>
                <c:pt idx="20">
                  <c:v>-10332.754611025</c:v>
                </c:pt>
                <c:pt idx="21">
                  <c:v>-10294.5392301426</c:v>
                </c:pt>
                <c:pt idx="22">
                  <c:v>-10323.168666461601</c:v>
                </c:pt>
                <c:pt idx="23">
                  <c:v>-10215.2726545448</c:v>
                </c:pt>
                <c:pt idx="24">
                  <c:v>-10326.797923824801</c:v>
                </c:pt>
                <c:pt idx="25">
                  <c:v>-10335.814836666699</c:v>
                </c:pt>
                <c:pt idx="26">
                  <c:v>-10301.9502880789</c:v>
                </c:pt>
                <c:pt idx="27">
                  <c:v>-10366.814285799799</c:v>
                </c:pt>
                <c:pt idx="28">
                  <c:v>-10940.8309753097</c:v>
                </c:pt>
                <c:pt idx="29">
                  <c:v>-10954.1854228948</c:v>
                </c:pt>
                <c:pt idx="30">
                  <c:v>-10960.100073228899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7-4EA6-B98C-3A47BCED0DB4}"/>
            </c:ext>
          </c:extLst>
        </c:ser>
        <c:ser>
          <c:idx val="3"/>
          <c:order val="3"/>
          <c:tx>
            <c:strRef>
              <c:f>Источники!$A$120</c:f>
              <c:strCache>
                <c:ptCount val="1"/>
                <c:pt idx="0">
                  <c:v>      3.B.1 - Лесные земли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Источники!$B$120:$AF$120</c:f>
              <c:numCache>
                <c:formatCode>0.000</c:formatCode>
                <c:ptCount val="31"/>
                <c:pt idx="0">
                  <c:v>-6850.8497509114304</c:v>
                </c:pt>
                <c:pt idx="1">
                  <c:v>-6864.0583455347896</c:v>
                </c:pt>
                <c:pt idx="2">
                  <c:v>-6859.7553925273996</c:v>
                </c:pt>
                <c:pt idx="3">
                  <c:v>-6850.6987183968604</c:v>
                </c:pt>
                <c:pt idx="4">
                  <c:v>-6858.8476357415702</c:v>
                </c:pt>
                <c:pt idx="5">
                  <c:v>-6873.3055475831998</c:v>
                </c:pt>
                <c:pt idx="6">
                  <c:v>-6861.8247821200002</c:v>
                </c:pt>
                <c:pt idx="7">
                  <c:v>-6859.9045559370297</c:v>
                </c:pt>
                <c:pt idx="8">
                  <c:v>-6884.33634335443</c:v>
                </c:pt>
                <c:pt idx="9">
                  <c:v>-6871.1742456551301</c:v>
                </c:pt>
                <c:pt idx="10">
                  <c:v>-6817.9288568456996</c:v>
                </c:pt>
                <c:pt idx="11">
                  <c:v>-6830.8826631551001</c:v>
                </c:pt>
                <c:pt idx="12">
                  <c:v>-6827.8914441228299</c:v>
                </c:pt>
                <c:pt idx="13">
                  <c:v>-6813.9730573852703</c:v>
                </c:pt>
                <c:pt idx="14">
                  <c:v>-6827.7984605009697</c:v>
                </c:pt>
                <c:pt idx="15">
                  <c:v>-6849.9178319461998</c:v>
                </c:pt>
                <c:pt idx="16">
                  <c:v>-6880.2790192081002</c:v>
                </c:pt>
                <c:pt idx="17">
                  <c:v>-6841.5924404428297</c:v>
                </c:pt>
                <c:pt idx="18">
                  <c:v>-6900.7228061130299</c:v>
                </c:pt>
                <c:pt idx="19">
                  <c:v>-6862.2978444958699</c:v>
                </c:pt>
                <c:pt idx="20">
                  <c:v>-6869.8336110250002</c:v>
                </c:pt>
                <c:pt idx="21">
                  <c:v>-6830.2322301425702</c:v>
                </c:pt>
                <c:pt idx="22">
                  <c:v>-6856.6301331282302</c:v>
                </c:pt>
                <c:pt idx="23">
                  <c:v>-6866.98558787817</c:v>
                </c:pt>
                <c:pt idx="24">
                  <c:v>-6862.69185715813</c:v>
                </c:pt>
                <c:pt idx="25">
                  <c:v>-6885.5086366667301</c:v>
                </c:pt>
                <c:pt idx="26">
                  <c:v>-6835.6266214122297</c:v>
                </c:pt>
                <c:pt idx="27">
                  <c:v>-6900.2064524664302</c:v>
                </c:pt>
                <c:pt idx="28">
                  <c:v>-7471.7353086430603</c:v>
                </c:pt>
                <c:pt idx="29">
                  <c:v>-7489.2407895614497</c:v>
                </c:pt>
                <c:pt idx="30">
                  <c:v>-7490.4500065622296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67-4EA6-B98C-3A47BCED0DB4}"/>
            </c:ext>
          </c:extLst>
        </c:ser>
        <c:ser>
          <c:idx val="4"/>
          <c:order val="4"/>
          <c:tx>
            <c:strRef>
              <c:f>Источники!$A$121</c:f>
              <c:strCache>
                <c:ptCount val="1"/>
                <c:pt idx="0">
                  <c:v>      3.B.2 - Возделываемые земли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Источники!$B$121:$AF$121</c:f>
              <c:numCache>
                <c:formatCode>0.000</c:formatCode>
                <c:ptCount val="31"/>
                <c:pt idx="0">
                  <c:v>-3415.27046666667</c:v>
                </c:pt>
                <c:pt idx="1">
                  <c:v>-3423.7386333333302</c:v>
                </c:pt>
                <c:pt idx="2">
                  <c:v>-3424.5841666666702</c:v>
                </c:pt>
                <c:pt idx="3">
                  <c:v>-3439.9827</c:v>
                </c:pt>
                <c:pt idx="4">
                  <c:v>-3447.7582333333298</c:v>
                </c:pt>
                <c:pt idx="5">
                  <c:v>-3447.91076666667</c:v>
                </c:pt>
                <c:pt idx="6">
                  <c:v>-3167.6290800000002</c:v>
                </c:pt>
                <c:pt idx="7">
                  <c:v>-3441.2855399999999</c:v>
                </c:pt>
                <c:pt idx="8">
                  <c:v>-3444.9029999999998</c:v>
                </c:pt>
                <c:pt idx="9">
                  <c:v>-3465.6930000000002</c:v>
                </c:pt>
                <c:pt idx="10">
                  <c:v>-3483.7109999999998</c:v>
                </c:pt>
                <c:pt idx="11">
                  <c:v>-3388.5390000000002</c:v>
                </c:pt>
                <c:pt idx="12">
                  <c:v>-3409.56</c:v>
                </c:pt>
                <c:pt idx="13">
                  <c:v>-3098.172</c:v>
                </c:pt>
                <c:pt idx="14">
                  <c:v>-3473.3159999999998</c:v>
                </c:pt>
                <c:pt idx="15">
                  <c:v>-3354.3510000000001</c:v>
                </c:pt>
                <c:pt idx="16">
                  <c:v>-3327.0929999999998</c:v>
                </c:pt>
                <c:pt idx="17">
                  <c:v>-3466.386</c:v>
                </c:pt>
                <c:pt idx="18">
                  <c:v>-3347.4209999999998</c:v>
                </c:pt>
                <c:pt idx="19">
                  <c:v>-3439.1280000000002</c:v>
                </c:pt>
                <c:pt idx="20">
                  <c:v>-3462.9209999999998</c:v>
                </c:pt>
                <c:pt idx="21">
                  <c:v>-3464.3069999999998</c:v>
                </c:pt>
                <c:pt idx="22">
                  <c:v>-3466.5385333333302</c:v>
                </c:pt>
                <c:pt idx="23">
                  <c:v>-3348.2870666666699</c:v>
                </c:pt>
                <c:pt idx="24">
                  <c:v>-3464.1060666666699</c:v>
                </c:pt>
                <c:pt idx="25">
                  <c:v>-3450.3062</c:v>
                </c:pt>
                <c:pt idx="26">
                  <c:v>-3466.3236666666699</c:v>
                </c:pt>
                <c:pt idx="27">
                  <c:v>-3466.6078333333298</c:v>
                </c:pt>
                <c:pt idx="28">
                  <c:v>-3469.0956666666698</c:v>
                </c:pt>
                <c:pt idx="29">
                  <c:v>-3464.9446333333299</c:v>
                </c:pt>
                <c:pt idx="30">
                  <c:v>-3469.6500666666702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67-4EA6-B98C-3A47BCED0DB4}"/>
            </c:ext>
          </c:extLst>
        </c:ser>
        <c:ser>
          <c:idx val="5"/>
          <c:order val="5"/>
          <c:tx>
            <c:strRef>
              <c:f>Источники!$A$122</c:f>
              <c:strCache>
                <c:ptCount val="1"/>
                <c:pt idx="0">
                  <c:v>   3.C - Aggregate sources and non-CO2 emissions sources on land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Источники!$B$122:$AF$122</c:f>
              <c:numCache>
                <c:formatCode>0.000</c:formatCode>
                <c:ptCount val="31"/>
                <c:pt idx="0">
                  <c:v>3651.6296591894156</c:v>
                </c:pt>
                <c:pt idx="1">
                  <c:v>3920.2793994798199</c:v>
                </c:pt>
                <c:pt idx="2">
                  <c:v>3527.6143393423481</c:v>
                </c:pt>
                <c:pt idx="3">
                  <c:v>1650.9047720475776</c:v>
                </c:pt>
                <c:pt idx="4">
                  <c:v>1289.321583147605</c:v>
                </c:pt>
                <c:pt idx="5">
                  <c:v>1098.0072019538566</c:v>
                </c:pt>
                <c:pt idx="6">
                  <c:v>1108.2713824081798</c:v>
                </c:pt>
                <c:pt idx="7">
                  <c:v>1459.2499839207021</c:v>
                </c:pt>
                <c:pt idx="8">
                  <c:v>1388.1899749740733</c:v>
                </c:pt>
                <c:pt idx="9">
                  <c:v>1392.8377062167701</c:v>
                </c:pt>
                <c:pt idx="10">
                  <c:v>1427.3611831858575</c:v>
                </c:pt>
                <c:pt idx="11">
                  <c:v>1422.8054560795815</c:v>
                </c:pt>
                <c:pt idx="12">
                  <c:v>1437.5832607484572</c:v>
                </c:pt>
                <c:pt idx="13">
                  <c:v>1428.2072031570319</c:v>
                </c:pt>
                <c:pt idx="14">
                  <c:v>1443.8292412923174</c:v>
                </c:pt>
                <c:pt idx="15">
                  <c:v>1478.6992822948116</c:v>
                </c:pt>
                <c:pt idx="16">
                  <c:v>1540.2673313542223</c:v>
                </c:pt>
                <c:pt idx="17">
                  <c:v>1553.3784831926362</c:v>
                </c:pt>
                <c:pt idx="18">
                  <c:v>1692.622999122445</c:v>
                </c:pt>
                <c:pt idx="19">
                  <c:v>1725.4285962206568</c:v>
                </c:pt>
                <c:pt idx="20">
                  <c:v>1729.2480973302747</c:v>
                </c:pt>
                <c:pt idx="21">
                  <c:v>1859.0290962978249</c:v>
                </c:pt>
                <c:pt idx="22">
                  <c:v>1871.4703142717119</c:v>
                </c:pt>
                <c:pt idx="23">
                  <c:v>1885.6562247205309</c:v>
                </c:pt>
                <c:pt idx="24">
                  <c:v>2064.2567254022197</c:v>
                </c:pt>
                <c:pt idx="25">
                  <c:v>2077.6682779346706</c:v>
                </c:pt>
                <c:pt idx="26">
                  <c:v>2109.5430871506337</c:v>
                </c:pt>
                <c:pt idx="27">
                  <c:v>2226.5406198805999</c:v>
                </c:pt>
                <c:pt idx="28">
                  <c:v>2270.1968311941259</c:v>
                </c:pt>
                <c:pt idx="29">
                  <c:v>2230.4148254726597</c:v>
                </c:pt>
                <c:pt idx="30">
                  <c:v>2266.5701910189982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67-4EA6-B98C-3A47BCED0DB4}"/>
            </c:ext>
          </c:extLst>
        </c:ser>
        <c:ser>
          <c:idx val="6"/>
          <c:order val="6"/>
          <c:tx>
            <c:strRef>
              <c:f>Источники!$A$123</c:f>
              <c:strCache>
                <c:ptCount val="1"/>
                <c:pt idx="0">
                  <c:v>      3.C.1 - Emissions from biomass burning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Источники!$B$123:$AF$123</c:f>
              <c:numCache>
                <c:formatCode>0.000</c:formatCode>
                <c:ptCount val="31"/>
                <c:pt idx="0">
                  <c:v>9.6254069820000012</c:v>
                </c:pt>
                <c:pt idx="1">
                  <c:v>9.4647405999999989</c:v>
                </c:pt>
                <c:pt idx="2">
                  <c:v>10.50879623</c:v>
                </c:pt>
                <c:pt idx="3">
                  <c:v>12.391234579999999</c:v>
                </c:pt>
                <c:pt idx="4">
                  <c:v>11.853478217999999</c:v>
                </c:pt>
                <c:pt idx="5">
                  <c:v>12.625265388000001</c:v>
                </c:pt>
                <c:pt idx="6">
                  <c:v>15.788994815999999</c:v>
                </c:pt>
                <c:pt idx="7">
                  <c:v>18.168016789999999</c:v>
                </c:pt>
                <c:pt idx="8">
                  <c:v>17.627568686000004</c:v>
                </c:pt>
                <c:pt idx="9">
                  <c:v>17.694585158000002</c:v>
                </c:pt>
                <c:pt idx="10">
                  <c:v>18.619693518000002</c:v>
                </c:pt>
                <c:pt idx="11">
                  <c:v>19.243650460000001</c:v>
                </c:pt>
                <c:pt idx="12">
                  <c:v>18.163441495999997</c:v>
                </c:pt>
                <c:pt idx="13">
                  <c:v>16.792832927999999</c:v>
                </c:pt>
                <c:pt idx="14">
                  <c:v>16.483571154</c:v>
                </c:pt>
                <c:pt idx="15">
                  <c:v>16.88145677</c:v>
                </c:pt>
                <c:pt idx="16">
                  <c:v>16.411349179999998</c:v>
                </c:pt>
                <c:pt idx="17">
                  <c:v>15.139087839999998</c:v>
                </c:pt>
                <c:pt idx="18">
                  <c:v>16.168158818000002</c:v>
                </c:pt>
                <c:pt idx="19">
                  <c:v>16.587133162000001</c:v>
                </c:pt>
                <c:pt idx="20">
                  <c:v>15.526838842</c:v>
                </c:pt>
                <c:pt idx="21">
                  <c:v>15.619985336000001</c:v>
                </c:pt>
                <c:pt idx="22">
                  <c:v>15.467234194</c:v>
                </c:pt>
                <c:pt idx="23">
                  <c:v>15.947164546000002</c:v>
                </c:pt>
                <c:pt idx="24">
                  <c:v>15.788486846</c:v>
                </c:pt>
                <c:pt idx="25">
                  <c:v>15.566447188</c:v>
                </c:pt>
                <c:pt idx="26">
                  <c:v>14.421022239999999</c:v>
                </c:pt>
                <c:pt idx="27">
                  <c:v>13.965340523999998</c:v>
                </c:pt>
                <c:pt idx="28">
                  <c:v>14.281940806</c:v>
                </c:pt>
                <c:pt idx="29">
                  <c:v>13.902140326000001</c:v>
                </c:pt>
                <c:pt idx="30">
                  <c:v>14.112774336000001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67-4EA6-B98C-3A47BCED0DB4}"/>
            </c:ext>
          </c:extLst>
        </c:ser>
        <c:ser>
          <c:idx val="7"/>
          <c:order val="7"/>
          <c:tx>
            <c:strRef>
              <c:f>Источники!$A$124</c:f>
              <c:strCache>
                <c:ptCount val="1"/>
                <c:pt idx="0">
                  <c:v>      3.C.4 - Direct N2O Emissions from managed soils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Источники!$B$124:$AF$124</c:f>
              <c:numCache>
                <c:formatCode>0.000</c:formatCode>
                <c:ptCount val="31"/>
                <c:pt idx="0">
                  <c:v>2633.5579702135033</c:v>
                </c:pt>
                <c:pt idx="1">
                  <c:v>2849.9085500947654</c:v>
                </c:pt>
                <c:pt idx="2">
                  <c:v>2554.8208889742659</c:v>
                </c:pt>
                <c:pt idx="3">
                  <c:v>1091.8028666694299</c:v>
                </c:pt>
                <c:pt idx="4">
                  <c:v>854.64725828237044</c:v>
                </c:pt>
                <c:pt idx="5">
                  <c:v>716.0796118822575</c:v>
                </c:pt>
                <c:pt idx="6">
                  <c:v>725.60284194846315</c:v>
                </c:pt>
                <c:pt idx="7">
                  <c:v>982.64932546964246</c:v>
                </c:pt>
                <c:pt idx="8">
                  <c:v>929.90268701646596</c:v>
                </c:pt>
                <c:pt idx="9">
                  <c:v>934.83522065361399</c:v>
                </c:pt>
                <c:pt idx="10">
                  <c:v>954.02757773464236</c:v>
                </c:pt>
                <c:pt idx="11">
                  <c:v>952.82561342375152</c:v>
                </c:pt>
                <c:pt idx="12">
                  <c:v>959.7799471332595</c:v>
                </c:pt>
                <c:pt idx="13">
                  <c:v>956.26401281177266</c:v>
                </c:pt>
                <c:pt idx="14">
                  <c:v>965.01190647910664</c:v>
                </c:pt>
                <c:pt idx="15">
                  <c:v>991.08818223621904</c:v>
                </c:pt>
                <c:pt idx="16">
                  <c:v>1032.7516849740355</c:v>
                </c:pt>
                <c:pt idx="17">
                  <c:v>1039.9682720855872</c:v>
                </c:pt>
                <c:pt idx="18">
                  <c:v>1140.0007465196429</c:v>
                </c:pt>
                <c:pt idx="19">
                  <c:v>1157.8906012148791</c:v>
                </c:pt>
                <c:pt idx="20">
                  <c:v>1156.8901503302895</c:v>
                </c:pt>
                <c:pt idx="21">
                  <c:v>1260.4488933867678</c:v>
                </c:pt>
                <c:pt idx="22">
                  <c:v>1254.3716090226894</c:v>
                </c:pt>
                <c:pt idx="23">
                  <c:v>1267.2586868080894</c:v>
                </c:pt>
                <c:pt idx="24">
                  <c:v>1388.1754037928586</c:v>
                </c:pt>
                <c:pt idx="25">
                  <c:v>1393.9522147674081</c:v>
                </c:pt>
                <c:pt idx="26">
                  <c:v>1412.1129279416093</c:v>
                </c:pt>
                <c:pt idx="27">
                  <c:v>1495.6735410497006</c:v>
                </c:pt>
                <c:pt idx="28">
                  <c:v>1539.6471430546144</c:v>
                </c:pt>
                <c:pt idx="29">
                  <c:v>1564.2544729001422</c:v>
                </c:pt>
                <c:pt idx="30">
                  <c:v>1508.8762767085509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67-4EA6-B98C-3A47BCED0DB4}"/>
            </c:ext>
          </c:extLst>
        </c:ser>
        <c:ser>
          <c:idx val="8"/>
          <c:order val="8"/>
          <c:tx>
            <c:strRef>
              <c:f>Источники!$A$125</c:f>
              <c:strCache>
                <c:ptCount val="1"/>
                <c:pt idx="0">
                  <c:v>      3.C.5 - Indirect N2O Emissions from managed soils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Источники!$B$125:$AF$125</c:f>
              <c:numCache>
                <c:formatCode>0.000</c:formatCode>
                <c:ptCount val="31"/>
                <c:pt idx="0">
                  <c:v>909.99647535088593</c:v>
                </c:pt>
                <c:pt idx="1">
                  <c:v>975.59808459066244</c:v>
                </c:pt>
                <c:pt idx="2">
                  <c:v>875.9035092944099</c:v>
                </c:pt>
                <c:pt idx="3">
                  <c:v>469.9100299402466</c:v>
                </c:pt>
                <c:pt idx="4">
                  <c:v>361.36668694320161</c:v>
                </c:pt>
                <c:pt idx="5">
                  <c:v>305.2560725430738</c:v>
                </c:pt>
                <c:pt idx="6">
                  <c:v>301.48608783634</c:v>
                </c:pt>
                <c:pt idx="7">
                  <c:v>387.80368450235761</c:v>
                </c:pt>
                <c:pt idx="8">
                  <c:v>371.04841019221249</c:v>
                </c:pt>
                <c:pt idx="9">
                  <c:v>373.01267841379843</c:v>
                </c:pt>
                <c:pt idx="10">
                  <c:v>379.39177779429008</c:v>
                </c:pt>
                <c:pt idx="11">
                  <c:v>378.43985368818488</c:v>
                </c:pt>
                <c:pt idx="12">
                  <c:v>381.27973843824157</c:v>
                </c:pt>
                <c:pt idx="13">
                  <c:v>378.68020236862492</c:v>
                </c:pt>
                <c:pt idx="14">
                  <c:v>384.6580704487784</c:v>
                </c:pt>
                <c:pt idx="15">
                  <c:v>393.56939335504171</c:v>
                </c:pt>
                <c:pt idx="16">
                  <c:v>409.86510632743239</c:v>
                </c:pt>
                <c:pt idx="17">
                  <c:v>415.74911224762013</c:v>
                </c:pt>
                <c:pt idx="18">
                  <c:v>452.76809544171164</c:v>
                </c:pt>
                <c:pt idx="19">
                  <c:v>463.47746419851251</c:v>
                </c:pt>
                <c:pt idx="20">
                  <c:v>466.58644412106662</c:v>
                </c:pt>
                <c:pt idx="21">
                  <c:v>491.28081072886494</c:v>
                </c:pt>
                <c:pt idx="22">
                  <c:v>504.88208934365673</c:v>
                </c:pt>
                <c:pt idx="23">
                  <c:v>500.77634301949087</c:v>
                </c:pt>
                <c:pt idx="24">
                  <c:v>555.56919100937091</c:v>
                </c:pt>
                <c:pt idx="25">
                  <c:v>559.63288570993655</c:v>
                </c:pt>
                <c:pt idx="26">
                  <c:v>567.38585822455082</c:v>
                </c:pt>
                <c:pt idx="27">
                  <c:v>595.95409800976245</c:v>
                </c:pt>
                <c:pt idx="28">
                  <c:v>590.65725872673693</c:v>
                </c:pt>
                <c:pt idx="29">
                  <c:v>525.23603059836557</c:v>
                </c:pt>
                <c:pt idx="30">
                  <c:v>610.46155214127452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67-4EA6-B98C-3A47BCED0DB4}"/>
            </c:ext>
          </c:extLst>
        </c:ser>
        <c:ser>
          <c:idx val="9"/>
          <c:order val="9"/>
          <c:tx>
            <c:strRef>
              <c:f>Источники!$A$126</c:f>
              <c:strCache>
                <c:ptCount val="1"/>
                <c:pt idx="0">
                  <c:v>      3.C.6 - Indirect N2O Emissions from manure management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Источники!$B$126:$AF$126</c:f>
              <c:numCache>
                <c:formatCode>0.000</c:formatCode>
                <c:ptCount val="31"/>
                <c:pt idx="0">
                  <c:v>92.861169428932072</c:v>
                </c:pt>
                <c:pt idx="1">
                  <c:v>77.439043442340548</c:v>
                </c:pt>
                <c:pt idx="2">
                  <c:v>77.955544802834112</c:v>
                </c:pt>
                <c:pt idx="3">
                  <c:v>65.802921039025222</c:v>
                </c:pt>
                <c:pt idx="4">
                  <c:v>47.834942589556746</c:v>
                </c:pt>
                <c:pt idx="5">
                  <c:v>43.967557956921617</c:v>
                </c:pt>
                <c:pt idx="6">
                  <c:v>41.306206971421084</c:v>
                </c:pt>
                <c:pt idx="7">
                  <c:v>43.269323568476892</c:v>
                </c:pt>
                <c:pt idx="8">
                  <c:v>45.057216259291401</c:v>
                </c:pt>
                <c:pt idx="9">
                  <c:v>40.0388323014703</c:v>
                </c:pt>
                <c:pt idx="10">
                  <c:v>46.508108213465476</c:v>
                </c:pt>
                <c:pt idx="11">
                  <c:v>47.050960441785449</c:v>
                </c:pt>
                <c:pt idx="12">
                  <c:v>47.898694215286866</c:v>
                </c:pt>
                <c:pt idx="13">
                  <c:v>48.509013517294768</c:v>
                </c:pt>
                <c:pt idx="14">
                  <c:v>49.970416997327455</c:v>
                </c:pt>
                <c:pt idx="15">
                  <c:v>50.819588751033073</c:v>
                </c:pt>
                <c:pt idx="16">
                  <c:v>52.748363244019181</c:v>
                </c:pt>
                <c:pt idx="17">
                  <c:v>54.839179132484439</c:v>
                </c:pt>
                <c:pt idx="18">
                  <c:v>56.636096453888435</c:v>
                </c:pt>
                <c:pt idx="19">
                  <c:v>59.265368526154653</c:v>
                </c:pt>
                <c:pt idx="20">
                  <c:v>60.680997617688263</c:v>
                </c:pt>
                <c:pt idx="21">
                  <c:v>62.694804041914345</c:v>
                </c:pt>
                <c:pt idx="22">
                  <c:v>64.142264664706317</c:v>
                </c:pt>
                <c:pt idx="23">
                  <c:v>66.194039551686188</c:v>
                </c:pt>
                <c:pt idx="24">
                  <c:v>68.265080338108021</c:v>
                </c:pt>
                <c:pt idx="25">
                  <c:v>69.863111754901027</c:v>
                </c:pt>
                <c:pt idx="26">
                  <c:v>71.156579754358887</c:v>
                </c:pt>
                <c:pt idx="27">
                  <c:v>72.858427064640964</c:v>
                </c:pt>
                <c:pt idx="28">
                  <c:v>74.639423895208537</c:v>
                </c:pt>
                <c:pt idx="29">
                  <c:v>76.280049063428052</c:v>
                </c:pt>
                <c:pt idx="30">
                  <c:v>79.540492421700904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67-4EA6-B98C-3A47BCED0DB4}"/>
            </c:ext>
          </c:extLst>
        </c:ser>
        <c:ser>
          <c:idx val="10"/>
          <c:order val="10"/>
          <c:tx>
            <c:strRef>
              <c:f>Источники!$A$127</c:f>
              <c:strCache>
                <c:ptCount val="1"/>
                <c:pt idx="0">
                  <c:v>      3.C.7 - Rice cultivations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Источники!$B$127:$AF$127</c:f>
              <c:numCache>
                <c:formatCode>0.000</c:formatCode>
                <c:ptCount val="31"/>
                <c:pt idx="0">
                  <c:v>5.5886372140819924</c:v>
                </c:pt>
                <c:pt idx="1">
                  <c:v>7.8689807520367472</c:v>
                </c:pt>
                <c:pt idx="2">
                  <c:v>8.4256000408288383</c:v>
                </c:pt>
                <c:pt idx="3">
                  <c:v>10.99771981887621</c:v>
                </c:pt>
                <c:pt idx="4">
                  <c:v>13.619217114477724</c:v>
                </c:pt>
                <c:pt idx="5">
                  <c:v>20.078694183605421</c:v>
                </c:pt>
                <c:pt idx="6">
                  <c:v>24.087250835955089</c:v>
                </c:pt>
                <c:pt idx="7">
                  <c:v>27.35963359022481</c:v>
                </c:pt>
                <c:pt idx="8">
                  <c:v>24.554092820103207</c:v>
                </c:pt>
                <c:pt idx="9">
                  <c:v>27.256389689884319</c:v>
                </c:pt>
                <c:pt idx="10">
                  <c:v>28.814025925455752</c:v>
                </c:pt>
                <c:pt idx="11">
                  <c:v>25.2453780658611</c:v>
                </c:pt>
                <c:pt idx="12">
                  <c:v>30.461439465670921</c:v>
                </c:pt>
                <c:pt idx="13">
                  <c:v>27.96114153133875</c:v>
                </c:pt>
                <c:pt idx="14">
                  <c:v>27.705276213103652</c:v>
                </c:pt>
                <c:pt idx="15">
                  <c:v>26.340661182516659</c:v>
                </c:pt>
                <c:pt idx="16">
                  <c:v>28.490827628737737</c:v>
                </c:pt>
                <c:pt idx="17">
                  <c:v>27.682831886942608</c:v>
                </c:pt>
                <c:pt idx="18">
                  <c:v>27.049901889203337</c:v>
                </c:pt>
                <c:pt idx="19">
                  <c:v>28.208029119109352</c:v>
                </c:pt>
                <c:pt idx="20">
                  <c:v>29.56366641923205</c:v>
                </c:pt>
                <c:pt idx="21">
                  <c:v>28.984602804279149</c:v>
                </c:pt>
                <c:pt idx="22">
                  <c:v>32.607117046659958</c:v>
                </c:pt>
                <c:pt idx="23">
                  <c:v>35.479990795264257</c:v>
                </c:pt>
                <c:pt idx="24">
                  <c:v>36.458563415882793</c:v>
                </c:pt>
                <c:pt idx="25">
                  <c:v>38.653618514425737</c:v>
                </c:pt>
                <c:pt idx="26">
                  <c:v>44.466698990117457</c:v>
                </c:pt>
                <c:pt idx="27">
                  <c:v>48.089213232498267</c:v>
                </c:pt>
                <c:pt idx="28">
                  <c:v>50.971064711567067</c:v>
                </c:pt>
                <c:pt idx="29">
                  <c:v>50.742132584725255</c:v>
                </c:pt>
                <c:pt idx="30">
                  <c:v>53.579095411471982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F67-4EA6-B98C-3A47BCED0DB4}"/>
            </c:ext>
          </c:extLst>
        </c:ser>
        <c:ser>
          <c:idx val="11"/>
          <c:order val="11"/>
          <c:tx>
            <c:strRef>
              <c:f>Источники!$A$128</c:f>
              <c:strCache>
                <c:ptCount val="1"/>
                <c:pt idx="0">
                  <c:v>   3.D - Other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Источники!$B$128:$AF$128</c:f>
              <c:numCache>
                <c:formatCode>0.000</c:formatCode>
                <c:ptCount val="31"/>
                <c:pt idx="0">
                  <c:v>-7.4049537734699902</c:v>
                </c:pt>
                <c:pt idx="1">
                  <c:v>-6.6855572181199996</c:v>
                </c:pt>
                <c:pt idx="2">
                  <c:v>-5.1908584873199901</c:v>
                </c:pt>
                <c:pt idx="3">
                  <c:v>-2.8926868173499898</c:v>
                </c:pt>
                <c:pt idx="4">
                  <c:v>-3.1284224171860102</c:v>
                </c:pt>
                <c:pt idx="5">
                  <c:v>-2.4306385708989802</c:v>
                </c:pt>
                <c:pt idx="6">
                  <c:v>-2.7048950471400199</c:v>
                </c:pt>
                <c:pt idx="7">
                  <c:v>-2.0955993497999801</c:v>
                </c:pt>
                <c:pt idx="8">
                  <c:v>-2.2720045351960101</c:v>
                </c:pt>
                <c:pt idx="9">
                  <c:v>-2.22759061469998</c:v>
                </c:pt>
                <c:pt idx="10">
                  <c:v>-2.2369630926719899</c:v>
                </c:pt>
                <c:pt idx="11">
                  <c:v>-1.9761468016949999</c:v>
                </c:pt>
                <c:pt idx="12">
                  <c:v>-1.8085297164880101</c:v>
                </c:pt>
                <c:pt idx="13">
                  <c:v>-2.1709172872200102</c:v>
                </c:pt>
                <c:pt idx="14">
                  <c:v>-1.7516207035140201</c:v>
                </c:pt>
                <c:pt idx="15">
                  <c:v>-1.7171949717119801</c:v>
                </c:pt>
                <c:pt idx="16">
                  <c:v>-1.5568145864259899</c:v>
                </c:pt>
                <c:pt idx="17">
                  <c:v>-1.923360975129</c:v>
                </c:pt>
                <c:pt idx="18">
                  <c:v>-2.5611225971759901</c:v>
                </c:pt>
                <c:pt idx="19">
                  <c:v>-1.97631817574401</c:v>
                </c:pt>
                <c:pt idx="20">
                  <c:v>-1.78960979311402</c:v>
                </c:pt>
                <c:pt idx="21">
                  <c:v>-1.2346286205000001</c:v>
                </c:pt>
                <c:pt idx="22">
                  <c:v>-1.1713343709870001</c:v>
                </c:pt>
                <c:pt idx="23">
                  <c:v>-0.91877630762498597</c:v>
                </c:pt>
                <c:pt idx="24">
                  <c:v>-0.91971888168601301</c:v>
                </c:pt>
                <c:pt idx="25">
                  <c:v>-0.71560026586400305</c:v>
                </c:pt>
                <c:pt idx="26">
                  <c:v>-0.58999064412199298</c:v>
                </c:pt>
                <c:pt idx="27">
                  <c:v>-0.49965909072201498</c:v>
                </c:pt>
                <c:pt idx="28">
                  <c:v>-0.53956261281999895</c:v>
                </c:pt>
                <c:pt idx="29">
                  <c:v>-0.438360410234991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F67-4EA6-B98C-3A47BCED0DB4}"/>
            </c:ext>
          </c:extLst>
        </c:ser>
        <c:ser>
          <c:idx val="12"/>
          <c:order val="12"/>
          <c:tx>
            <c:strRef>
              <c:f>Источники!$A$129</c:f>
              <c:strCache>
                <c:ptCount val="1"/>
                <c:pt idx="0">
                  <c:v>      3.D.1 - Harvested Wood Products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Источники!$B$129:$AF$129</c:f>
              <c:numCache>
                <c:formatCode>0.000</c:formatCode>
                <c:ptCount val="31"/>
                <c:pt idx="0">
                  <c:v>-7.4049537734699902</c:v>
                </c:pt>
                <c:pt idx="1">
                  <c:v>-6.6855572181199996</c:v>
                </c:pt>
                <c:pt idx="2">
                  <c:v>-5.1908584873199901</c:v>
                </c:pt>
                <c:pt idx="3">
                  <c:v>-2.8926868173499898</c:v>
                </c:pt>
                <c:pt idx="4">
                  <c:v>-3.1284224171860102</c:v>
                </c:pt>
                <c:pt idx="5">
                  <c:v>-2.4306385708989802</c:v>
                </c:pt>
                <c:pt idx="6">
                  <c:v>-2.7048950471400199</c:v>
                </c:pt>
                <c:pt idx="7">
                  <c:v>-2.0955993497999801</c:v>
                </c:pt>
                <c:pt idx="8">
                  <c:v>-2.2720045351960101</c:v>
                </c:pt>
                <c:pt idx="9">
                  <c:v>-2.22759061469998</c:v>
                </c:pt>
                <c:pt idx="10">
                  <c:v>-2.2369630926719899</c:v>
                </c:pt>
                <c:pt idx="11">
                  <c:v>-1.9761468016949999</c:v>
                </c:pt>
                <c:pt idx="12">
                  <c:v>-1.8085297164880101</c:v>
                </c:pt>
                <c:pt idx="13">
                  <c:v>-2.1709172872200102</c:v>
                </c:pt>
                <c:pt idx="14">
                  <c:v>-1.7516207035140201</c:v>
                </c:pt>
                <c:pt idx="15">
                  <c:v>-1.7171949717119801</c:v>
                </c:pt>
                <c:pt idx="16">
                  <c:v>-1.5568145864259899</c:v>
                </c:pt>
                <c:pt idx="17">
                  <c:v>-1.923360975129</c:v>
                </c:pt>
                <c:pt idx="18">
                  <c:v>-2.5611225971759901</c:v>
                </c:pt>
                <c:pt idx="19">
                  <c:v>-1.97631817574401</c:v>
                </c:pt>
                <c:pt idx="20">
                  <c:v>-1.78960979311402</c:v>
                </c:pt>
                <c:pt idx="21">
                  <c:v>-1.2346286205000001</c:v>
                </c:pt>
                <c:pt idx="22">
                  <c:v>-1.1713343709870001</c:v>
                </c:pt>
                <c:pt idx="23">
                  <c:v>-0.91877630762498597</c:v>
                </c:pt>
                <c:pt idx="24">
                  <c:v>-0.91971888168601301</c:v>
                </c:pt>
                <c:pt idx="25">
                  <c:v>-0.71560026586400305</c:v>
                </c:pt>
                <c:pt idx="26">
                  <c:v>-0.58999064412199298</c:v>
                </c:pt>
                <c:pt idx="27">
                  <c:v>-0.49965909072201498</c:v>
                </c:pt>
                <c:pt idx="28">
                  <c:v>-0.53956261281999895</c:v>
                </c:pt>
                <c:pt idx="29">
                  <c:v>-0.438360410234991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F67-4EA6-B98C-3A47BCED0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4667711"/>
        <c:axId val="504652319"/>
      </c:barChart>
      <c:catAx>
        <c:axId val="50466771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4652319"/>
        <c:crosses val="autoZero"/>
        <c:auto val="1"/>
        <c:lblAlgn val="ctr"/>
        <c:lblOffset val="100"/>
        <c:noMultiLvlLbl val="0"/>
      </c:catAx>
      <c:valAx>
        <c:axId val="504652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of CO2 equivalent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667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611340949118161E-2"/>
          <c:y val="0.71617704811782701"/>
          <c:w val="0.93587264899038436"/>
          <c:h val="0.26289618731925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5393939055832"/>
          <c:y val="0.18434971975396913"/>
          <c:w val="0.85394431845758612"/>
          <c:h val="0.689887830513341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Источники!$A$120</c:f>
              <c:strCache>
                <c:ptCount val="1"/>
                <c:pt idx="0">
                  <c:v>      3.B.1 - Лесные земли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Источники!$B$120:$AF$120</c:f>
              <c:numCache>
                <c:formatCode>0.000</c:formatCode>
                <c:ptCount val="31"/>
                <c:pt idx="0">
                  <c:v>-6850.8497509114304</c:v>
                </c:pt>
                <c:pt idx="1">
                  <c:v>-6864.0583455347896</c:v>
                </c:pt>
                <c:pt idx="2">
                  <c:v>-6859.7553925273996</c:v>
                </c:pt>
                <c:pt idx="3">
                  <c:v>-6850.6987183968604</c:v>
                </c:pt>
                <c:pt idx="4">
                  <c:v>-6858.8476357415702</c:v>
                </c:pt>
                <c:pt idx="5">
                  <c:v>-6873.3055475831998</c:v>
                </c:pt>
                <c:pt idx="6">
                  <c:v>-6861.8247821200002</c:v>
                </c:pt>
                <c:pt idx="7">
                  <c:v>-6859.9045559370297</c:v>
                </c:pt>
                <c:pt idx="8">
                  <c:v>-6884.33634335443</c:v>
                </c:pt>
                <c:pt idx="9">
                  <c:v>-6871.1742456551301</c:v>
                </c:pt>
                <c:pt idx="10">
                  <c:v>-6817.9288568456996</c:v>
                </c:pt>
                <c:pt idx="11">
                  <c:v>-6830.8826631551001</c:v>
                </c:pt>
                <c:pt idx="12">
                  <c:v>-6827.8914441228299</c:v>
                </c:pt>
                <c:pt idx="13">
                  <c:v>-6813.9730573852703</c:v>
                </c:pt>
                <c:pt idx="14">
                  <c:v>-6827.7984605009697</c:v>
                </c:pt>
                <c:pt idx="15">
                  <c:v>-6849.9178319461998</c:v>
                </c:pt>
                <c:pt idx="16">
                  <c:v>-6880.2790192081002</c:v>
                </c:pt>
                <c:pt idx="17">
                  <c:v>-6841.5924404428297</c:v>
                </c:pt>
                <c:pt idx="18">
                  <c:v>-6900.7228061130299</c:v>
                </c:pt>
                <c:pt idx="19">
                  <c:v>-6862.2978444958699</c:v>
                </c:pt>
                <c:pt idx="20">
                  <c:v>-6869.8336110250002</c:v>
                </c:pt>
                <c:pt idx="21">
                  <c:v>-6830.2322301425702</c:v>
                </c:pt>
                <c:pt idx="22">
                  <c:v>-6856.6301331282302</c:v>
                </c:pt>
                <c:pt idx="23">
                  <c:v>-6866.98558787817</c:v>
                </c:pt>
                <c:pt idx="24">
                  <c:v>-6862.69185715813</c:v>
                </c:pt>
                <c:pt idx="25">
                  <c:v>-6885.5086366667301</c:v>
                </c:pt>
                <c:pt idx="26">
                  <c:v>-6835.6266214122297</c:v>
                </c:pt>
                <c:pt idx="27">
                  <c:v>-6900.2064524664302</c:v>
                </c:pt>
                <c:pt idx="28">
                  <c:v>-7471.7353086430603</c:v>
                </c:pt>
                <c:pt idx="29">
                  <c:v>-7489.2407895614497</c:v>
                </c:pt>
                <c:pt idx="30">
                  <c:v>-7490.4500065622296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E-4A3A-861A-69B6CEB9C518}"/>
            </c:ext>
          </c:extLst>
        </c:ser>
        <c:ser>
          <c:idx val="1"/>
          <c:order val="1"/>
          <c:tx>
            <c:strRef>
              <c:f>Источники!$A$121</c:f>
              <c:strCache>
                <c:ptCount val="1"/>
                <c:pt idx="0">
                  <c:v>      3.B.2 - Возделываемые земли</c:v>
                </c:pt>
              </c:strCache>
            </c:strRef>
          </c:tx>
          <c:spPr>
            <a:solidFill>
              <a:srgbClr val="00E266"/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Источники!$B$121:$AF$121</c:f>
              <c:numCache>
                <c:formatCode>0.000</c:formatCode>
                <c:ptCount val="31"/>
                <c:pt idx="0">
                  <c:v>-3415.27046666667</c:v>
                </c:pt>
                <c:pt idx="1">
                  <c:v>-3423.7386333333302</c:v>
                </c:pt>
                <c:pt idx="2">
                  <c:v>-3424.5841666666702</c:v>
                </c:pt>
                <c:pt idx="3">
                  <c:v>-3439.9827</c:v>
                </c:pt>
                <c:pt idx="4">
                  <c:v>-3447.7582333333298</c:v>
                </c:pt>
                <c:pt idx="5">
                  <c:v>-3447.91076666667</c:v>
                </c:pt>
                <c:pt idx="6">
                  <c:v>-3167.6290800000002</c:v>
                </c:pt>
                <c:pt idx="7">
                  <c:v>-3441.2855399999999</c:v>
                </c:pt>
                <c:pt idx="8">
                  <c:v>-3444.9029999999998</c:v>
                </c:pt>
                <c:pt idx="9">
                  <c:v>-3465.6930000000002</c:v>
                </c:pt>
                <c:pt idx="10">
                  <c:v>-3483.7109999999998</c:v>
                </c:pt>
                <c:pt idx="11">
                  <c:v>-3388.5390000000002</c:v>
                </c:pt>
                <c:pt idx="12">
                  <c:v>-3409.56</c:v>
                </c:pt>
                <c:pt idx="13">
                  <c:v>-3098.172</c:v>
                </c:pt>
                <c:pt idx="14">
                  <c:v>-3473.3159999999998</c:v>
                </c:pt>
                <c:pt idx="15">
                  <c:v>-3354.3510000000001</c:v>
                </c:pt>
                <c:pt idx="16">
                  <c:v>-3327.0929999999998</c:v>
                </c:pt>
                <c:pt idx="17">
                  <c:v>-3466.386</c:v>
                </c:pt>
                <c:pt idx="18">
                  <c:v>-3347.4209999999998</c:v>
                </c:pt>
                <c:pt idx="19">
                  <c:v>-3439.1280000000002</c:v>
                </c:pt>
                <c:pt idx="20">
                  <c:v>-3462.9209999999998</c:v>
                </c:pt>
                <c:pt idx="21">
                  <c:v>-3464.3069999999998</c:v>
                </c:pt>
                <c:pt idx="22">
                  <c:v>-3466.5385333333302</c:v>
                </c:pt>
                <c:pt idx="23">
                  <c:v>-3348.2870666666699</c:v>
                </c:pt>
                <c:pt idx="24">
                  <c:v>-3464.1060666666699</c:v>
                </c:pt>
                <c:pt idx="25">
                  <c:v>-3450.3062</c:v>
                </c:pt>
                <c:pt idx="26">
                  <c:v>-3466.3236666666699</c:v>
                </c:pt>
                <c:pt idx="27">
                  <c:v>-3466.6078333333298</c:v>
                </c:pt>
                <c:pt idx="28">
                  <c:v>-3469.0956666666698</c:v>
                </c:pt>
                <c:pt idx="29">
                  <c:v>-3464.9446333333299</c:v>
                </c:pt>
                <c:pt idx="30">
                  <c:v>-3469.6500666666702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E-4A3A-861A-69B6CEB9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1"/>
        <c:axId val="657443391"/>
        <c:axId val="657447551"/>
      </c:barChart>
      <c:catAx>
        <c:axId val="65744339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high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447551"/>
        <c:crosses val="autoZero"/>
        <c:auto val="1"/>
        <c:lblAlgn val="ctr"/>
        <c:lblOffset val="100"/>
        <c:noMultiLvlLbl val="0"/>
      </c:catAx>
      <c:valAx>
        <c:axId val="65744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of CO2</a:t>
                </a:r>
              </a:p>
            </c:rich>
          </c:tx>
          <c:layout>
            <c:manualLayout>
              <c:xMode val="edge"/>
              <c:yMode val="edge"/>
              <c:x val="6.6007815834177117E-3"/>
              <c:y val="0.409964121684916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443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89405197589738"/>
          <c:y val="7.2491920468657406E-2"/>
          <c:w val="0.8532843517799712"/>
          <c:h val="0.69321433527727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Источники!$A$117</c:f>
              <c:strCache>
                <c:ptCount val="1"/>
                <c:pt idx="0">
                  <c:v>      3.A.1 - Enteric Fermentation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Источники!$B$117:$AF$117</c:f>
              <c:numCache>
                <c:formatCode>0.000</c:formatCode>
                <c:ptCount val="31"/>
                <c:pt idx="0">
                  <c:v>2510.216688</c:v>
                </c:pt>
                <c:pt idx="1">
                  <c:v>2454.496443</c:v>
                </c:pt>
                <c:pt idx="2">
                  <c:v>2299.0119180000002</c:v>
                </c:pt>
                <c:pt idx="3">
                  <c:v>2092.1109510000001</c:v>
                </c:pt>
                <c:pt idx="4">
                  <c:v>1698.4939649999999</c:v>
                </c:pt>
                <c:pt idx="5">
                  <c:v>1565.026554</c:v>
                </c:pt>
                <c:pt idx="6">
                  <c:v>1484.8916880000002</c:v>
                </c:pt>
                <c:pt idx="7">
                  <c:v>1539.6419849999997</c:v>
                </c:pt>
                <c:pt idx="8">
                  <c:v>1577.062578</c:v>
                </c:pt>
                <c:pt idx="9">
                  <c:v>1609.096125</c:v>
                </c:pt>
                <c:pt idx="10">
                  <c:v>1628.7892740000002</c:v>
                </c:pt>
                <c:pt idx="11">
                  <c:v>1649.541831</c:v>
                </c:pt>
                <c:pt idx="12">
                  <c:v>1676.1805410000002</c:v>
                </c:pt>
                <c:pt idx="13">
                  <c:v>1671.7639469999999</c:v>
                </c:pt>
                <c:pt idx="14">
                  <c:v>1705.5961649999999</c:v>
                </c:pt>
                <c:pt idx="15">
                  <c:v>1773.9755879999998</c:v>
                </c:pt>
                <c:pt idx="16">
                  <c:v>1841.2835069999999</c:v>
                </c:pt>
                <c:pt idx="17">
                  <c:v>1923.578391</c:v>
                </c:pt>
                <c:pt idx="18">
                  <c:v>2017.820868</c:v>
                </c:pt>
                <c:pt idx="19">
                  <c:v>2116.5054540000001</c:v>
                </c:pt>
                <c:pt idx="20">
                  <c:v>2163.425103</c:v>
                </c:pt>
                <c:pt idx="21">
                  <c:v>2238.9591420000002</c:v>
                </c:pt>
                <c:pt idx="22">
                  <c:v>2289.7379190000001</c:v>
                </c:pt>
                <c:pt idx="23">
                  <c:v>2358.4743210000001</c:v>
                </c:pt>
                <c:pt idx="24">
                  <c:v>2445.5791289999997</c:v>
                </c:pt>
                <c:pt idx="25">
                  <c:v>2498.200593</c:v>
                </c:pt>
                <c:pt idx="26">
                  <c:v>2550.3567389999998</c:v>
                </c:pt>
                <c:pt idx="27">
                  <c:v>2611.9314480000003</c:v>
                </c:pt>
                <c:pt idx="28">
                  <c:v>2684.639412</c:v>
                </c:pt>
                <c:pt idx="29">
                  <c:v>2762.7164250000001</c:v>
                </c:pt>
                <c:pt idx="30">
                  <c:v>2810.2392570000002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0-4639-85C2-45027D8B980D}"/>
            </c:ext>
          </c:extLst>
        </c:ser>
        <c:ser>
          <c:idx val="1"/>
          <c:order val="1"/>
          <c:tx>
            <c:strRef>
              <c:f>Источники!$A$118</c:f>
              <c:strCache>
                <c:ptCount val="1"/>
                <c:pt idx="0">
                  <c:v>      3.A.2 - Manure Management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Источники!$B$118:$AF$118</c:f>
              <c:numCache>
                <c:formatCode>0.000</c:formatCode>
                <c:ptCount val="31"/>
                <c:pt idx="0">
                  <c:v>275.79026808403302</c:v>
                </c:pt>
                <c:pt idx="1">
                  <c:v>266.80338937037482</c:v>
                </c:pt>
                <c:pt idx="2">
                  <c:v>244.43794704182298</c:v>
                </c:pt>
                <c:pt idx="3">
                  <c:v>214.84601487097484</c:v>
                </c:pt>
                <c:pt idx="4">
                  <c:v>166.29559661664115</c:v>
                </c:pt>
                <c:pt idx="5">
                  <c:v>151.623595069641</c:v>
                </c:pt>
                <c:pt idx="6">
                  <c:v>140.97941667950784</c:v>
                </c:pt>
                <c:pt idx="7">
                  <c:v>145.94908044777699</c:v>
                </c:pt>
                <c:pt idx="8">
                  <c:v>149.560746873705</c:v>
                </c:pt>
                <c:pt idx="9">
                  <c:v>152.58059646613899</c:v>
                </c:pt>
                <c:pt idx="10">
                  <c:v>153.89332185311167</c:v>
                </c:pt>
                <c:pt idx="11">
                  <c:v>154.23050530722367</c:v>
                </c:pt>
                <c:pt idx="12">
                  <c:v>156.446930713977</c:v>
                </c:pt>
                <c:pt idx="13">
                  <c:v>154.23960565784716</c:v>
                </c:pt>
                <c:pt idx="14">
                  <c:v>158.62266166512148</c:v>
                </c:pt>
                <c:pt idx="15">
                  <c:v>162.10120916009549</c:v>
                </c:pt>
                <c:pt idx="16">
                  <c:v>168.02745340704433</c:v>
                </c:pt>
                <c:pt idx="17">
                  <c:v>174.96330396541467</c:v>
                </c:pt>
                <c:pt idx="18">
                  <c:v>182.6498016969235</c:v>
                </c:pt>
                <c:pt idx="19">
                  <c:v>191.88786477893998</c:v>
                </c:pt>
                <c:pt idx="20">
                  <c:v>196.75428930842332</c:v>
                </c:pt>
                <c:pt idx="21">
                  <c:v>204.01939561967401</c:v>
                </c:pt>
                <c:pt idx="22">
                  <c:v>208.5867166040145</c:v>
                </c:pt>
                <c:pt idx="23">
                  <c:v>215.10754893635416</c:v>
                </c:pt>
                <c:pt idx="24">
                  <c:v>222.5593106142255</c:v>
                </c:pt>
                <c:pt idx="25">
                  <c:v>227.14917854291033</c:v>
                </c:pt>
                <c:pt idx="26">
                  <c:v>231.39802942407817</c:v>
                </c:pt>
                <c:pt idx="27">
                  <c:v>235.89563744039771</c:v>
                </c:pt>
                <c:pt idx="28">
                  <c:v>241.50538054078783</c:v>
                </c:pt>
                <c:pt idx="29">
                  <c:v>247.111044124839</c:v>
                </c:pt>
                <c:pt idx="30">
                  <c:v>253.18008118602248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C0-4639-85C2-45027D8B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65"/>
        <c:axId val="657463359"/>
        <c:axId val="657451711"/>
      </c:barChart>
      <c:catAx>
        <c:axId val="65746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451711"/>
        <c:crosses val="autoZero"/>
        <c:auto val="1"/>
        <c:lblAlgn val="ctr"/>
        <c:lblOffset val="100"/>
        <c:noMultiLvlLbl val="0"/>
      </c:catAx>
      <c:valAx>
        <c:axId val="65745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of CO2 equivalent</a:t>
                </a:r>
              </a:p>
            </c:rich>
          </c:tx>
          <c:layout>
            <c:manualLayout>
              <c:xMode val="edge"/>
              <c:yMode val="edge"/>
              <c:x val="1.6431924882629109E-2"/>
              <c:y val="0.199131238559422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7463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1990</a:t>
            </a:r>
          </a:p>
        </c:rich>
      </c:tx>
      <c:layout>
        <c:manualLayout>
          <c:xMode val="edge"/>
          <c:yMode val="edge"/>
          <c:x val="0.44435144583533198"/>
          <c:y val="0.47137104153864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555876461576501"/>
          <c:y val="0.158755075713501"/>
          <c:w val="0.65416128413718"/>
          <c:h val="0.7335110918010390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4F-4A09-9A74-C3763015C2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4F-4A09-9A74-C3763015C2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4F-4A09-9A74-C3763015C2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4F-4A09-9A74-C3763015C24A}"/>
              </c:ext>
            </c:extLst>
          </c:dPt>
          <c:dLbls>
            <c:dLbl>
              <c:idx val="0"/>
              <c:layout>
                <c:manualLayout>
                  <c:x val="0.18537796470387599"/>
                  <c:y val="-0.103932162131197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4F-4A09-9A74-C3763015C24A}"/>
                </c:ext>
              </c:extLst>
            </c:dLbl>
            <c:dLbl>
              <c:idx val="1"/>
              <c:layout>
                <c:manualLayout>
                  <c:x val="0.22329618475694199"/>
                  <c:y val="3.306932431447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4F-4A09-9A74-C3763015C24A}"/>
                </c:ext>
              </c:extLst>
            </c:dLbl>
            <c:dLbl>
              <c:idx val="2"/>
              <c:layout>
                <c:manualLayout>
                  <c:x val="0.19801753725971"/>
                  <c:y val="0.108656351318978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2790608489568"/>
                      <c:h val="0.1771570945418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D4F-4A09-9A74-C3763015C24A}"/>
                </c:ext>
              </c:extLst>
            </c:dLbl>
            <c:dLbl>
              <c:idx val="3"/>
              <c:layout>
                <c:manualLayout>
                  <c:x val="8.4262711229034504E-2"/>
                  <c:y val="-0.207864324262394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D4F-4A09-9A74-C3763015C2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Свод!$F$79:$I$79</c:f>
              <c:strCache>
                <c:ptCount val="4"/>
                <c:pt idx="0">
                  <c:v>NOx</c:v>
                </c:pt>
                <c:pt idx="1">
                  <c:v>CO</c:v>
                </c:pt>
                <c:pt idx="2">
                  <c:v>НМЛОС</c:v>
                </c:pt>
                <c:pt idx="3">
                  <c:v>SO2</c:v>
                </c:pt>
              </c:strCache>
            </c:strRef>
          </c:cat>
          <c:val>
            <c:numRef>
              <c:f>Свод!$F$80:$I$80</c:f>
              <c:numCache>
                <c:formatCode>0.000</c:formatCode>
                <c:ptCount val="4"/>
                <c:pt idx="0">
                  <c:v>8.054E-2</c:v>
                </c:pt>
                <c:pt idx="1">
                  <c:v>0.40945999999999999</c:v>
                </c:pt>
                <c:pt idx="2">
                  <c:v>6.5901699999999996</c:v>
                </c:pt>
                <c:pt idx="3">
                  <c:v>1.11E-2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D4F-4A09-9A74-C3763015C24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13641448663051E-2"/>
          <c:y val="7.8703703703703706E-2"/>
          <c:w val="0.87474232662642082"/>
          <c:h val="0.61538276465441832"/>
        </c:manualLayout>
      </c:layout>
      <c:lineChart>
        <c:grouping val="standard"/>
        <c:varyColors val="0"/>
        <c:ser>
          <c:idx val="0"/>
          <c:order val="0"/>
          <c:tx>
            <c:strRef>
              <c:f>Источники!$A$124</c:f>
              <c:strCache>
                <c:ptCount val="1"/>
                <c:pt idx="0">
                  <c:v>      3.C.4 - Direct N2O Emissions from managed soils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Источники!$B$124:$AF$124</c:f>
              <c:numCache>
                <c:formatCode>0.000</c:formatCode>
                <c:ptCount val="31"/>
                <c:pt idx="0">
                  <c:v>2633.5579702135033</c:v>
                </c:pt>
                <c:pt idx="1">
                  <c:v>2849.9085500947654</c:v>
                </c:pt>
                <c:pt idx="2">
                  <c:v>2554.8208889742659</c:v>
                </c:pt>
                <c:pt idx="3">
                  <c:v>1091.8028666694299</c:v>
                </c:pt>
                <c:pt idx="4">
                  <c:v>854.64725828237044</c:v>
                </c:pt>
                <c:pt idx="5">
                  <c:v>716.0796118822575</c:v>
                </c:pt>
                <c:pt idx="6">
                  <c:v>725.60284194846315</c:v>
                </c:pt>
                <c:pt idx="7">
                  <c:v>982.64932546964246</c:v>
                </c:pt>
                <c:pt idx="8">
                  <c:v>929.90268701646596</c:v>
                </c:pt>
                <c:pt idx="9">
                  <c:v>934.83522065361399</c:v>
                </c:pt>
                <c:pt idx="10">
                  <c:v>954.02757773464236</c:v>
                </c:pt>
                <c:pt idx="11">
                  <c:v>952.82561342375152</c:v>
                </c:pt>
                <c:pt idx="12">
                  <c:v>959.7799471332595</c:v>
                </c:pt>
                <c:pt idx="13">
                  <c:v>956.26401281177266</c:v>
                </c:pt>
                <c:pt idx="14">
                  <c:v>965.01190647910664</c:v>
                </c:pt>
                <c:pt idx="15">
                  <c:v>991.08818223621904</c:v>
                </c:pt>
                <c:pt idx="16">
                  <c:v>1032.7516849740355</c:v>
                </c:pt>
                <c:pt idx="17">
                  <c:v>1039.9682720855872</c:v>
                </c:pt>
                <c:pt idx="18">
                  <c:v>1140.0007465196429</c:v>
                </c:pt>
                <c:pt idx="19">
                  <c:v>1157.8906012148791</c:v>
                </c:pt>
                <c:pt idx="20">
                  <c:v>1156.8901503302895</c:v>
                </c:pt>
                <c:pt idx="21">
                  <c:v>1260.4488933867678</c:v>
                </c:pt>
                <c:pt idx="22">
                  <c:v>1254.3716090226894</c:v>
                </c:pt>
                <c:pt idx="23">
                  <c:v>1267.2586868080894</c:v>
                </c:pt>
                <c:pt idx="24">
                  <c:v>1388.1754037928586</c:v>
                </c:pt>
                <c:pt idx="25">
                  <c:v>1393.9522147674081</c:v>
                </c:pt>
                <c:pt idx="26">
                  <c:v>1412.1129279416093</c:v>
                </c:pt>
                <c:pt idx="27">
                  <c:v>1495.6735410497006</c:v>
                </c:pt>
                <c:pt idx="28">
                  <c:v>1539.6471430546144</c:v>
                </c:pt>
                <c:pt idx="29">
                  <c:v>1564.2544729001422</c:v>
                </c:pt>
                <c:pt idx="30">
                  <c:v>1508.8762767085509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0-4B21-B1FB-9E309F7F6C41}"/>
            </c:ext>
          </c:extLst>
        </c:ser>
        <c:ser>
          <c:idx val="1"/>
          <c:order val="1"/>
          <c:tx>
            <c:strRef>
              <c:f>Источники!$A$125</c:f>
              <c:strCache>
                <c:ptCount val="1"/>
                <c:pt idx="0">
                  <c:v>      3.C.5 - Indirect N2O Emissions from managed soils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Источники!$B$125:$AF$125</c:f>
              <c:numCache>
                <c:formatCode>0.000</c:formatCode>
                <c:ptCount val="31"/>
                <c:pt idx="0">
                  <c:v>909.99647535088593</c:v>
                </c:pt>
                <c:pt idx="1">
                  <c:v>975.59808459066244</c:v>
                </c:pt>
                <c:pt idx="2">
                  <c:v>875.9035092944099</c:v>
                </c:pt>
                <c:pt idx="3">
                  <c:v>469.9100299402466</c:v>
                </c:pt>
                <c:pt idx="4">
                  <c:v>361.36668694320161</c:v>
                </c:pt>
                <c:pt idx="5">
                  <c:v>305.2560725430738</c:v>
                </c:pt>
                <c:pt idx="6">
                  <c:v>301.48608783634</c:v>
                </c:pt>
                <c:pt idx="7">
                  <c:v>387.80368450235761</c:v>
                </c:pt>
                <c:pt idx="8">
                  <c:v>371.04841019221249</c:v>
                </c:pt>
                <c:pt idx="9">
                  <c:v>373.01267841379843</c:v>
                </c:pt>
                <c:pt idx="10">
                  <c:v>379.39177779429008</c:v>
                </c:pt>
                <c:pt idx="11">
                  <c:v>378.43985368818488</c:v>
                </c:pt>
                <c:pt idx="12">
                  <c:v>381.27973843824157</c:v>
                </c:pt>
                <c:pt idx="13">
                  <c:v>378.68020236862492</c:v>
                </c:pt>
                <c:pt idx="14">
                  <c:v>384.6580704487784</c:v>
                </c:pt>
                <c:pt idx="15">
                  <c:v>393.56939335504171</c:v>
                </c:pt>
                <c:pt idx="16">
                  <c:v>409.86510632743239</c:v>
                </c:pt>
                <c:pt idx="17">
                  <c:v>415.74911224762013</c:v>
                </c:pt>
                <c:pt idx="18">
                  <c:v>452.76809544171164</c:v>
                </c:pt>
                <c:pt idx="19">
                  <c:v>463.47746419851251</c:v>
                </c:pt>
                <c:pt idx="20">
                  <c:v>466.58644412106662</c:v>
                </c:pt>
                <c:pt idx="21">
                  <c:v>491.28081072886494</c:v>
                </c:pt>
                <c:pt idx="22">
                  <c:v>504.88208934365673</c:v>
                </c:pt>
                <c:pt idx="23">
                  <c:v>500.77634301949087</c:v>
                </c:pt>
                <c:pt idx="24">
                  <c:v>555.56919100937091</c:v>
                </c:pt>
                <c:pt idx="25">
                  <c:v>559.63288570993655</c:v>
                </c:pt>
                <c:pt idx="26">
                  <c:v>567.38585822455082</c:v>
                </c:pt>
                <c:pt idx="27">
                  <c:v>595.95409800976245</c:v>
                </c:pt>
                <c:pt idx="28">
                  <c:v>590.65725872673693</c:v>
                </c:pt>
                <c:pt idx="29">
                  <c:v>525.23603059836557</c:v>
                </c:pt>
                <c:pt idx="30">
                  <c:v>610.46155214127452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0-4B21-B1FB-9E309F7F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689103"/>
        <c:axId val="670672047"/>
      </c:lineChart>
      <c:catAx>
        <c:axId val="67068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0672047"/>
        <c:crosses val="autoZero"/>
        <c:auto val="1"/>
        <c:lblAlgn val="ctr"/>
        <c:lblOffset val="100"/>
        <c:noMultiLvlLbl val="0"/>
      </c:catAx>
      <c:valAx>
        <c:axId val="67067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of CO2 equivalent</a:t>
                </a:r>
              </a:p>
            </c:rich>
          </c:tx>
          <c:layout>
            <c:manualLayout>
              <c:xMode val="edge"/>
              <c:yMode val="edge"/>
              <c:x val="4.7716421681665714E-3"/>
              <c:y val="0.182459900845727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0689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43558517897884"/>
          <c:y val="0.83680446194225722"/>
          <c:w val="0.83441969598627874"/>
          <c:h val="0.135417760279964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45391560740664E-2"/>
          <c:y val="5.0925925925925923E-2"/>
          <c:w val="0.88313008065585796"/>
          <c:h val="0.66167906095071449"/>
        </c:manualLayout>
      </c:layout>
      <c:lineChart>
        <c:grouping val="standard"/>
        <c:varyColors val="0"/>
        <c:ser>
          <c:idx val="0"/>
          <c:order val="0"/>
          <c:tx>
            <c:strRef>
              <c:f>Источники!$A$160</c:f>
              <c:strCache>
                <c:ptCount val="1"/>
                <c:pt idx="0">
                  <c:v>   4.A - Solid Waste Disposal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Источники!$B$158:$AF$158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Источники!$B$160:$AF$160</c:f>
              <c:numCache>
                <c:formatCode>0.000</c:formatCode>
                <c:ptCount val="31"/>
                <c:pt idx="0">
                  <c:v>218.445561623906</c:v>
                </c:pt>
                <c:pt idx="1">
                  <c:v>229.60948045495601</c:v>
                </c:pt>
                <c:pt idx="2">
                  <c:v>239.17149000178799</c:v>
                </c:pt>
                <c:pt idx="3">
                  <c:v>244.739658691811</c:v>
                </c:pt>
                <c:pt idx="4">
                  <c:v>243.39247156528501</c:v>
                </c:pt>
                <c:pt idx="5">
                  <c:v>243.46577112789601</c:v>
                </c:pt>
                <c:pt idx="6">
                  <c:v>241.52257153461599</c:v>
                </c:pt>
                <c:pt idx="7">
                  <c:v>241.13623154435101</c:v>
                </c:pt>
                <c:pt idx="8">
                  <c:v>238.65844023713001</c:v>
                </c:pt>
                <c:pt idx="9">
                  <c:v>237.21981081158199</c:v>
                </c:pt>
                <c:pt idx="10">
                  <c:v>235.831241948149</c:v>
                </c:pt>
                <c:pt idx="11">
                  <c:v>235.10758712926699</c:v>
                </c:pt>
                <c:pt idx="12">
                  <c:v>233.644575635949</c:v>
                </c:pt>
                <c:pt idx="13">
                  <c:v>231.91151933937499</c:v>
                </c:pt>
                <c:pt idx="14">
                  <c:v>232.60904665372499</c:v>
                </c:pt>
                <c:pt idx="15">
                  <c:v>231.64853094450899</c:v>
                </c:pt>
                <c:pt idx="16">
                  <c:v>231.58736374664099</c:v>
                </c:pt>
                <c:pt idx="17">
                  <c:v>231.97041595468301</c:v>
                </c:pt>
                <c:pt idx="18">
                  <c:v>237.49375326276501</c:v>
                </c:pt>
                <c:pt idx="19">
                  <c:v>253.217528661654</c:v>
                </c:pt>
                <c:pt idx="20">
                  <c:v>264.61562028649001</c:v>
                </c:pt>
                <c:pt idx="21">
                  <c:v>276.62597953644803</c:v>
                </c:pt>
                <c:pt idx="22">
                  <c:v>283.98616766782601</c:v>
                </c:pt>
                <c:pt idx="23">
                  <c:v>294.95564013133702</c:v>
                </c:pt>
                <c:pt idx="24">
                  <c:v>301.50094586837002</c:v>
                </c:pt>
                <c:pt idx="25">
                  <c:v>309.97353032950701</c:v>
                </c:pt>
                <c:pt idx="26">
                  <c:v>315.41706216832699</c:v>
                </c:pt>
                <c:pt idx="27">
                  <c:v>320.09113817513202</c:v>
                </c:pt>
                <c:pt idx="28">
                  <c:v>325.95763625050398</c:v>
                </c:pt>
                <c:pt idx="29">
                  <c:v>333.75877524782499</c:v>
                </c:pt>
                <c:pt idx="30">
                  <c:v>340.93764576721901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0-4268-BC9C-2564817BBBC3}"/>
            </c:ext>
          </c:extLst>
        </c:ser>
        <c:ser>
          <c:idx val="1"/>
          <c:order val="1"/>
          <c:tx>
            <c:strRef>
              <c:f>Источники!$A$161</c:f>
              <c:strCache>
                <c:ptCount val="1"/>
                <c:pt idx="0">
                  <c:v>   4.B - Biological Treatment of Solid Waste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Источники!$B$158:$AF$158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Источники!$B$161:$AF$161</c:f>
              <c:numCache>
                <c:formatCode>0.000</c:formatCode>
                <c:ptCount val="31"/>
                <c:pt idx="0">
                  <c:v>4.0906799999999999</c:v>
                </c:pt>
                <c:pt idx="1">
                  <c:v>4.1223599999999996</c:v>
                </c:pt>
                <c:pt idx="2">
                  <c:v>4.1659199999999998</c:v>
                </c:pt>
                <c:pt idx="3">
                  <c:v>4.1659199999999998</c:v>
                </c:pt>
                <c:pt idx="4">
                  <c:v>4.1896800000000001</c:v>
                </c:pt>
                <c:pt idx="5">
                  <c:v>4.3084800000000003</c:v>
                </c:pt>
                <c:pt idx="6">
                  <c:v>4.4510399999999999</c:v>
                </c:pt>
                <c:pt idx="7">
                  <c:v>4.4827199999999996</c:v>
                </c:pt>
                <c:pt idx="8">
                  <c:v>4.5183600000000004</c:v>
                </c:pt>
                <c:pt idx="9">
                  <c:v>4.5579599999999996</c:v>
                </c:pt>
                <c:pt idx="10">
                  <c:v>4.8034800000000004</c:v>
                </c:pt>
                <c:pt idx="11">
                  <c:v>4.9420799999999998</c:v>
                </c:pt>
                <c:pt idx="12">
                  <c:v>4.96584</c:v>
                </c:pt>
                <c:pt idx="13">
                  <c:v>4.9896000000000003</c:v>
                </c:pt>
                <c:pt idx="14">
                  <c:v>5.0252400000000002</c:v>
                </c:pt>
                <c:pt idx="15">
                  <c:v>5.2905600000000002</c:v>
                </c:pt>
                <c:pt idx="16">
                  <c:v>5.5202400000000003</c:v>
                </c:pt>
                <c:pt idx="17">
                  <c:v>5.5994400000000004</c:v>
                </c:pt>
                <c:pt idx="18">
                  <c:v>5.7974399999999999</c:v>
                </c:pt>
                <c:pt idx="19">
                  <c:v>5.9479199999999999</c:v>
                </c:pt>
                <c:pt idx="20">
                  <c:v>5.1004800000000001</c:v>
                </c:pt>
                <c:pt idx="21">
                  <c:v>6.3597599999999996</c:v>
                </c:pt>
                <c:pt idx="22">
                  <c:v>7.0884</c:v>
                </c:pt>
                <c:pt idx="23">
                  <c:v>5.6707200000000002</c:v>
                </c:pt>
                <c:pt idx="24">
                  <c:v>5.3737199999999996</c:v>
                </c:pt>
                <c:pt idx="25">
                  <c:v>4.7123999999999997</c:v>
                </c:pt>
                <c:pt idx="26">
                  <c:v>4.4272799999999997</c:v>
                </c:pt>
                <c:pt idx="27">
                  <c:v>3.6709200000000002</c:v>
                </c:pt>
                <c:pt idx="28">
                  <c:v>3.4451999999999998</c:v>
                </c:pt>
                <c:pt idx="29">
                  <c:v>3.1204800000000001</c:v>
                </c:pt>
                <c:pt idx="30">
                  <c:v>2.9779200000000001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0-4268-BC9C-2564817BBBC3}"/>
            </c:ext>
          </c:extLst>
        </c:ser>
        <c:ser>
          <c:idx val="2"/>
          <c:order val="2"/>
          <c:tx>
            <c:strRef>
              <c:f>Источники!$A$162</c:f>
              <c:strCache>
                <c:ptCount val="1"/>
                <c:pt idx="0">
                  <c:v>   4.C - Incineration and Open Burning of Waste </c:v>
                </c:pt>
              </c:strCache>
            </c:strRef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Источники!$B$158:$AF$158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Источники!$B$162:$AF$162</c:f>
              <c:numCache>
                <c:formatCode>0.000</c:formatCode>
                <c:ptCount val="31"/>
                <c:pt idx="0">
                  <c:v>17.060736888000001</c:v>
                </c:pt>
                <c:pt idx="1">
                  <c:v>17.529199011999999</c:v>
                </c:pt>
                <c:pt idx="2">
                  <c:v>18.034702327200002</c:v>
                </c:pt>
                <c:pt idx="3">
                  <c:v>18.315779601599999</c:v>
                </c:pt>
                <c:pt idx="4">
                  <c:v>18.365894154399999</c:v>
                </c:pt>
                <c:pt idx="5">
                  <c:v>18.4857333024</c:v>
                </c:pt>
                <c:pt idx="6">
                  <c:v>18.819104023200001</c:v>
                </c:pt>
                <c:pt idx="7">
                  <c:v>19.130685807999999</c:v>
                </c:pt>
                <c:pt idx="8">
                  <c:v>19.4640565288</c:v>
                </c:pt>
                <c:pt idx="9">
                  <c:v>19.808321717599998</c:v>
                </c:pt>
                <c:pt idx="10">
                  <c:v>20.111187928</c:v>
                </c:pt>
                <c:pt idx="11">
                  <c:v>20.331256181600001</c:v>
                </c:pt>
                <c:pt idx="12">
                  <c:v>20.549145541600002</c:v>
                </c:pt>
                <c:pt idx="13">
                  <c:v>20.760498220799999</c:v>
                </c:pt>
                <c:pt idx="14">
                  <c:v>21.0328599208</c:v>
                </c:pt>
                <c:pt idx="15">
                  <c:v>21.313937195200001</c:v>
                </c:pt>
                <c:pt idx="16">
                  <c:v>21.557973278399999</c:v>
                </c:pt>
                <c:pt idx="17">
                  <c:v>21.8281560848</c:v>
                </c:pt>
                <c:pt idx="18">
                  <c:v>22.030793189600001</c:v>
                </c:pt>
                <c:pt idx="19">
                  <c:v>22.438246292799999</c:v>
                </c:pt>
                <c:pt idx="20">
                  <c:v>24.3099158952</c:v>
                </c:pt>
                <c:pt idx="21">
                  <c:v>23.488473008</c:v>
                </c:pt>
                <c:pt idx="22">
                  <c:v>22.558085440799999</c:v>
                </c:pt>
                <c:pt idx="23">
                  <c:v>24.734800147200001</c:v>
                </c:pt>
                <c:pt idx="24">
                  <c:v>24.3120947888</c:v>
                </c:pt>
                <c:pt idx="25">
                  <c:v>24.120352151999999</c:v>
                </c:pt>
                <c:pt idx="26">
                  <c:v>26.214268901600001</c:v>
                </c:pt>
                <c:pt idx="27">
                  <c:v>23.242258031199999</c:v>
                </c:pt>
                <c:pt idx="28">
                  <c:v>21.237675919200001</c:v>
                </c:pt>
                <c:pt idx="29">
                  <c:v>20.326898394400001</c:v>
                </c:pt>
                <c:pt idx="30">
                  <c:v>20.902126304799999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0-4268-BC9C-2564817BBBC3}"/>
            </c:ext>
          </c:extLst>
        </c:ser>
        <c:ser>
          <c:idx val="3"/>
          <c:order val="3"/>
          <c:tx>
            <c:strRef>
              <c:f>Источники!$A$163</c:f>
              <c:strCache>
                <c:ptCount val="1"/>
                <c:pt idx="0">
                  <c:v>   4.D - Wastewater Treatment and Discharge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Источники!$B$158:$AF$158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Источники!$B$163:$AF$163</c:f>
              <c:numCache>
                <c:formatCode>0.000</c:formatCode>
                <c:ptCount val="31"/>
                <c:pt idx="0">
                  <c:v>212.084819922424</c:v>
                </c:pt>
                <c:pt idx="1">
                  <c:v>200.425114451078</c:v>
                </c:pt>
                <c:pt idx="2">
                  <c:v>178.00582996051199</c:v>
                </c:pt>
                <c:pt idx="3">
                  <c:v>171.88251404827301</c:v>
                </c:pt>
                <c:pt idx="4">
                  <c:v>156.46736304354201</c:v>
                </c:pt>
                <c:pt idx="5">
                  <c:v>156.92772895985101</c:v>
                </c:pt>
                <c:pt idx="6">
                  <c:v>161.07163688797601</c:v>
                </c:pt>
                <c:pt idx="7">
                  <c:v>155.23777676524799</c:v>
                </c:pt>
                <c:pt idx="8">
                  <c:v>152.893822884119</c:v>
                </c:pt>
                <c:pt idx="9">
                  <c:v>152.10773539880699</c:v>
                </c:pt>
                <c:pt idx="10">
                  <c:v>156.73465466037501</c:v>
                </c:pt>
                <c:pt idx="11">
                  <c:v>155.882479175404</c:v>
                </c:pt>
                <c:pt idx="12">
                  <c:v>163.165281678707</c:v>
                </c:pt>
                <c:pt idx="13">
                  <c:v>168.666123295376</c:v>
                </c:pt>
                <c:pt idx="14">
                  <c:v>174.04645395963601</c:v>
                </c:pt>
                <c:pt idx="15">
                  <c:v>171.710165378422</c:v>
                </c:pt>
                <c:pt idx="16">
                  <c:v>175.883089105045</c:v>
                </c:pt>
                <c:pt idx="17">
                  <c:v>174.02499679003901</c:v>
                </c:pt>
                <c:pt idx="18">
                  <c:v>174.173512637805</c:v>
                </c:pt>
                <c:pt idx="19">
                  <c:v>177.54103563326601</c:v>
                </c:pt>
                <c:pt idx="20">
                  <c:v>178.86086028508399</c:v>
                </c:pt>
                <c:pt idx="21">
                  <c:v>177.24256885241701</c:v>
                </c:pt>
                <c:pt idx="22">
                  <c:v>180.58335476118</c:v>
                </c:pt>
                <c:pt idx="23">
                  <c:v>192.266093910449</c:v>
                </c:pt>
                <c:pt idx="24">
                  <c:v>196.553898560297</c:v>
                </c:pt>
                <c:pt idx="25">
                  <c:v>197.40392660104899</c:v>
                </c:pt>
                <c:pt idx="26">
                  <c:v>212.950341157423</c:v>
                </c:pt>
                <c:pt idx="27">
                  <c:v>215.80798037623401</c:v>
                </c:pt>
                <c:pt idx="28">
                  <c:v>225.39667670410699</c:v>
                </c:pt>
                <c:pt idx="29">
                  <c:v>234.88081892685</c:v>
                </c:pt>
                <c:pt idx="30">
                  <c:v>236.118497929136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50-4268-BC9C-2564817BB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619103"/>
        <c:axId val="670617023"/>
      </c:lineChart>
      <c:catAx>
        <c:axId val="67061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0617023"/>
        <c:crosses val="autoZero"/>
        <c:auto val="1"/>
        <c:lblAlgn val="ctr"/>
        <c:lblOffset val="100"/>
        <c:noMultiLvlLbl val="0"/>
      </c:catAx>
      <c:valAx>
        <c:axId val="670617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of CO2 eqvivalent</a:t>
                </a:r>
              </a:p>
            </c:rich>
          </c:tx>
          <c:layout>
            <c:manualLayout>
              <c:xMode val="edge"/>
              <c:yMode val="edge"/>
              <c:x val="2.0149685188934237E-3"/>
              <c:y val="0.170283974919801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0619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124946329754E-2"/>
          <c:y val="7.3059334462541092E-2"/>
          <c:w val="0.88236996489882702"/>
          <c:h val="0.652615089125556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Источники!$A$160</c:f>
              <c:strCache>
                <c:ptCount val="1"/>
                <c:pt idx="0">
                  <c:v>   4.A - Solid Waste Disposal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Источники!$B$158:$AF$158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Источники!$B$160:$AF$160</c:f>
              <c:numCache>
                <c:formatCode>0.000</c:formatCode>
                <c:ptCount val="31"/>
                <c:pt idx="0">
                  <c:v>218.445561623906</c:v>
                </c:pt>
                <c:pt idx="1">
                  <c:v>229.60948045495601</c:v>
                </c:pt>
                <c:pt idx="2">
                  <c:v>239.17149000178799</c:v>
                </c:pt>
                <c:pt idx="3">
                  <c:v>244.739658691811</c:v>
                </c:pt>
                <c:pt idx="4">
                  <c:v>243.39247156528501</c:v>
                </c:pt>
                <c:pt idx="5">
                  <c:v>243.46577112789601</c:v>
                </c:pt>
                <c:pt idx="6">
                  <c:v>241.52257153461599</c:v>
                </c:pt>
                <c:pt idx="7">
                  <c:v>241.13623154435101</c:v>
                </c:pt>
                <c:pt idx="8">
                  <c:v>238.65844023713001</c:v>
                </c:pt>
                <c:pt idx="9">
                  <c:v>237.21981081158199</c:v>
                </c:pt>
                <c:pt idx="10">
                  <c:v>235.831241948149</c:v>
                </c:pt>
                <c:pt idx="11">
                  <c:v>235.10758712926699</c:v>
                </c:pt>
                <c:pt idx="12">
                  <c:v>233.644575635949</c:v>
                </c:pt>
                <c:pt idx="13">
                  <c:v>231.91151933937499</c:v>
                </c:pt>
                <c:pt idx="14">
                  <c:v>232.60904665372499</c:v>
                </c:pt>
                <c:pt idx="15">
                  <c:v>231.64853094450899</c:v>
                </c:pt>
                <c:pt idx="16">
                  <c:v>231.58736374664099</c:v>
                </c:pt>
                <c:pt idx="17">
                  <c:v>231.97041595468301</c:v>
                </c:pt>
                <c:pt idx="18">
                  <c:v>237.49375326276501</c:v>
                </c:pt>
                <c:pt idx="19">
                  <c:v>253.217528661654</c:v>
                </c:pt>
                <c:pt idx="20">
                  <c:v>264.61562028649001</c:v>
                </c:pt>
                <c:pt idx="21">
                  <c:v>276.62597953644803</c:v>
                </c:pt>
                <c:pt idx="22">
                  <c:v>283.98616766782601</c:v>
                </c:pt>
                <c:pt idx="23">
                  <c:v>294.95564013133702</c:v>
                </c:pt>
                <c:pt idx="24">
                  <c:v>301.50094586837002</c:v>
                </c:pt>
                <c:pt idx="25">
                  <c:v>309.97353032950701</c:v>
                </c:pt>
                <c:pt idx="26">
                  <c:v>315.41706216832699</c:v>
                </c:pt>
                <c:pt idx="27">
                  <c:v>320.09113817513202</c:v>
                </c:pt>
                <c:pt idx="28">
                  <c:v>325.95763625050398</c:v>
                </c:pt>
                <c:pt idx="29">
                  <c:v>333.75877524782499</c:v>
                </c:pt>
                <c:pt idx="30">
                  <c:v>340.93764576721901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1-4075-B03F-76E0F1FD471D}"/>
            </c:ext>
          </c:extLst>
        </c:ser>
        <c:ser>
          <c:idx val="1"/>
          <c:order val="1"/>
          <c:tx>
            <c:strRef>
              <c:f>Источники!$A$161</c:f>
              <c:strCache>
                <c:ptCount val="1"/>
                <c:pt idx="0">
                  <c:v>   4.B - Biological Treatment of Solid Waste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Источники!$B$158:$AF$158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Источники!$B$161:$AF$161</c:f>
              <c:numCache>
                <c:formatCode>0.000</c:formatCode>
                <c:ptCount val="31"/>
                <c:pt idx="0">
                  <c:v>4.0906799999999999</c:v>
                </c:pt>
                <c:pt idx="1">
                  <c:v>4.1223599999999996</c:v>
                </c:pt>
                <c:pt idx="2">
                  <c:v>4.1659199999999998</c:v>
                </c:pt>
                <c:pt idx="3">
                  <c:v>4.1659199999999998</c:v>
                </c:pt>
                <c:pt idx="4">
                  <c:v>4.1896800000000001</c:v>
                </c:pt>
                <c:pt idx="5">
                  <c:v>4.3084800000000003</c:v>
                </c:pt>
                <c:pt idx="6">
                  <c:v>4.4510399999999999</c:v>
                </c:pt>
                <c:pt idx="7">
                  <c:v>4.4827199999999996</c:v>
                </c:pt>
                <c:pt idx="8">
                  <c:v>4.5183600000000004</c:v>
                </c:pt>
                <c:pt idx="9">
                  <c:v>4.5579599999999996</c:v>
                </c:pt>
                <c:pt idx="10">
                  <c:v>4.8034800000000004</c:v>
                </c:pt>
                <c:pt idx="11">
                  <c:v>4.9420799999999998</c:v>
                </c:pt>
                <c:pt idx="12">
                  <c:v>4.96584</c:v>
                </c:pt>
                <c:pt idx="13">
                  <c:v>4.9896000000000003</c:v>
                </c:pt>
                <c:pt idx="14">
                  <c:v>5.0252400000000002</c:v>
                </c:pt>
                <c:pt idx="15">
                  <c:v>5.2905600000000002</c:v>
                </c:pt>
                <c:pt idx="16">
                  <c:v>5.5202400000000003</c:v>
                </c:pt>
                <c:pt idx="17">
                  <c:v>5.5994400000000004</c:v>
                </c:pt>
                <c:pt idx="18">
                  <c:v>5.7974399999999999</c:v>
                </c:pt>
                <c:pt idx="19">
                  <c:v>5.9479199999999999</c:v>
                </c:pt>
                <c:pt idx="20">
                  <c:v>5.1004800000000001</c:v>
                </c:pt>
                <c:pt idx="21">
                  <c:v>6.3597599999999996</c:v>
                </c:pt>
                <c:pt idx="22">
                  <c:v>7.0884</c:v>
                </c:pt>
                <c:pt idx="23">
                  <c:v>5.6707200000000002</c:v>
                </c:pt>
                <c:pt idx="24">
                  <c:v>5.3737199999999996</c:v>
                </c:pt>
                <c:pt idx="25">
                  <c:v>4.7123999999999997</c:v>
                </c:pt>
                <c:pt idx="26">
                  <c:v>4.4272799999999997</c:v>
                </c:pt>
                <c:pt idx="27">
                  <c:v>3.6709200000000002</c:v>
                </c:pt>
                <c:pt idx="28">
                  <c:v>3.4451999999999998</c:v>
                </c:pt>
                <c:pt idx="29">
                  <c:v>3.1204800000000001</c:v>
                </c:pt>
                <c:pt idx="30">
                  <c:v>2.9779200000000001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31-4075-B03F-76E0F1FD471D}"/>
            </c:ext>
          </c:extLst>
        </c:ser>
        <c:ser>
          <c:idx val="2"/>
          <c:order val="2"/>
          <c:tx>
            <c:strRef>
              <c:f>Источники!$A$162</c:f>
              <c:strCache>
                <c:ptCount val="1"/>
                <c:pt idx="0">
                  <c:v>   4.C - Incineration and Open Burning of Waste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Источники!$B$158:$AF$158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Источники!$B$162:$AF$162</c:f>
              <c:numCache>
                <c:formatCode>0.000</c:formatCode>
                <c:ptCount val="31"/>
                <c:pt idx="0">
                  <c:v>17.060736888000001</c:v>
                </c:pt>
                <c:pt idx="1">
                  <c:v>17.529199011999999</c:v>
                </c:pt>
                <c:pt idx="2">
                  <c:v>18.034702327200002</c:v>
                </c:pt>
                <c:pt idx="3">
                  <c:v>18.315779601599999</c:v>
                </c:pt>
                <c:pt idx="4">
                  <c:v>18.365894154399999</c:v>
                </c:pt>
                <c:pt idx="5">
                  <c:v>18.4857333024</c:v>
                </c:pt>
                <c:pt idx="6">
                  <c:v>18.819104023200001</c:v>
                </c:pt>
                <c:pt idx="7">
                  <c:v>19.130685807999999</c:v>
                </c:pt>
                <c:pt idx="8">
                  <c:v>19.4640565288</c:v>
                </c:pt>
                <c:pt idx="9">
                  <c:v>19.808321717599998</c:v>
                </c:pt>
                <c:pt idx="10">
                  <c:v>20.111187928</c:v>
                </c:pt>
                <c:pt idx="11">
                  <c:v>20.331256181600001</c:v>
                </c:pt>
                <c:pt idx="12">
                  <c:v>20.549145541600002</c:v>
                </c:pt>
                <c:pt idx="13">
                  <c:v>20.760498220799999</c:v>
                </c:pt>
                <c:pt idx="14">
                  <c:v>21.0328599208</c:v>
                </c:pt>
                <c:pt idx="15">
                  <c:v>21.313937195200001</c:v>
                </c:pt>
                <c:pt idx="16">
                  <c:v>21.557973278399999</c:v>
                </c:pt>
                <c:pt idx="17">
                  <c:v>21.8281560848</c:v>
                </c:pt>
                <c:pt idx="18">
                  <c:v>22.030793189600001</c:v>
                </c:pt>
                <c:pt idx="19">
                  <c:v>22.438246292799999</c:v>
                </c:pt>
                <c:pt idx="20">
                  <c:v>24.3099158952</c:v>
                </c:pt>
                <c:pt idx="21">
                  <c:v>23.488473008</c:v>
                </c:pt>
                <c:pt idx="22">
                  <c:v>22.558085440799999</c:v>
                </c:pt>
                <c:pt idx="23">
                  <c:v>24.734800147200001</c:v>
                </c:pt>
                <c:pt idx="24">
                  <c:v>24.3120947888</c:v>
                </c:pt>
                <c:pt idx="25">
                  <c:v>24.120352151999999</c:v>
                </c:pt>
                <c:pt idx="26">
                  <c:v>26.214268901600001</c:v>
                </c:pt>
                <c:pt idx="27">
                  <c:v>23.242258031199999</c:v>
                </c:pt>
                <c:pt idx="28">
                  <c:v>21.237675919200001</c:v>
                </c:pt>
                <c:pt idx="29">
                  <c:v>20.326898394400001</c:v>
                </c:pt>
                <c:pt idx="30">
                  <c:v>20.902126304799999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31-4075-B03F-76E0F1FD471D}"/>
            </c:ext>
          </c:extLst>
        </c:ser>
        <c:ser>
          <c:idx val="3"/>
          <c:order val="3"/>
          <c:tx>
            <c:strRef>
              <c:f>Источники!$A$163</c:f>
              <c:strCache>
                <c:ptCount val="1"/>
                <c:pt idx="0">
                  <c:v>   4.D - Wastewater Treatment and Discharge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Источники!$B$158:$AF$158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Источники!$B$163:$AF$163</c:f>
              <c:numCache>
                <c:formatCode>0.000</c:formatCode>
                <c:ptCount val="31"/>
                <c:pt idx="0">
                  <c:v>212.084819922424</c:v>
                </c:pt>
                <c:pt idx="1">
                  <c:v>200.425114451078</c:v>
                </c:pt>
                <c:pt idx="2">
                  <c:v>178.00582996051199</c:v>
                </c:pt>
                <c:pt idx="3">
                  <c:v>171.88251404827301</c:v>
                </c:pt>
                <c:pt idx="4">
                  <c:v>156.46736304354201</c:v>
                </c:pt>
                <c:pt idx="5">
                  <c:v>156.92772895985101</c:v>
                </c:pt>
                <c:pt idx="6">
                  <c:v>161.07163688797601</c:v>
                </c:pt>
                <c:pt idx="7">
                  <c:v>155.23777676524799</c:v>
                </c:pt>
                <c:pt idx="8">
                  <c:v>152.893822884119</c:v>
                </c:pt>
                <c:pt idx="9">
                  <c:v>152.10773539880699</c:v>
                </c:pt>
                <c:pt idx="10">
                  <c:v>156.73465466037501</c:v>
                </c:pt>
                <c:pt idx="11">
                  <c:v>155.882479175404</c:v>
                </c:pt>
                <c:pt idx="12">
                  <c:v>163.165281678707</c:v>
                </c:pt>
                <c:pt idx="13">
                  <c:v>168.666123295376</c:v>
                </c:pt>
                <c:pt idx="14">
                  <c:v>174.04645395963601</c:v>
                </c:pt>
                <c:pt idx="15">
                  <c:v>171.710165378422</c:v>
                </c:pt>
                <c:pt idx="16">
                  <c:v>175.883089105045</c:v>
                </c:pt>
                <c:pt idx="17">
                  <c:v>174.02499679003901</c:v>
                </c:pt>
                <c:pt idx="18">
                  <c:v>174.173512637805</c:v>
                </c:pt>
                <c:pt idx="19">
                  <c:v>177.54103563326601</c:v>
                </c:pt>
                <c:pt idx="20">
                  <c:v>178.86086028508399</c:v>
                </c:pt>
                <c:pt idx="21">
                  <c:v>177.24256885241701</c:v>
                </c:pt>
                <c:pt idx="22">
                  <c:v>180.58335476118</c:v>
                </c:pt>
                <c:pt idx="23">
                  <c:v>192.266093910449</c:v>
                </c:pt>
                <c:pt idx="24">
                  <c:v>196.553898560297</c:v>
                </c:pt>
                <c:pt idx="25">
                  <c:v>197.40392660104899</c:v>
                </c:pt>
                <c:pt idx="26">
                  <c:v>212.950341157423</c:v>
                </c:pt>
                <c:pt idx="27">
                  <c:v>215.80798037623401</c:v>
                </c:pt>
                <c:pt idx="28">
                  <c:v>225.39667670410699</c:v>
                </c:pt>
                <c:pt idx="29">
                  <c:v>234.88081892685</c:v>
                </c:pt>
                <c:pt idx="30">
                  <c:v>236.118497929136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31-4075-B03F-76E0F1FD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0616607"/>
        <c:axId val="670626175"/>
      </c:barChart>
      <c:catAx>
        <c:axId val="67061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0626175"/>
        <c:crosses val="autoZero"/>
        <c:auto val="1"/>
        <c:lblAlgn val="ctr"/>
        <c:lblOffset val="100"/>
        <c:noMultiLvlLbl val="0"/>
      </c:catAx>
      <c:valAx>
        <c:axId val="670626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of CO2 equivalent</a:t>
                </a:r>
              </a:p>
            </c:rich>
          </c:tx>
          <c:layout>
            <c:manualLayout>
              <c:xMode val="edge"/>
              <c:yMode val="edge"/>
              <c:x val="9.8383801670717322E-3"/>
              <c:y val="0.189926225173039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0616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62379370921477"/>
          <c:y val="0.85273870034203414"/>
          <c:w val="0.85072582142935593"/>
          <c:h val="0.119864049234512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1990</a:t>
            </a:r>
          </a:p>
        </c:rich>
      </c:tx>
      <c:layout>
        <c:manualLayout>
          <c:xMode val="edge"/>
          <c:yMode val="edge"/>
          <c:x val="0.46067974240163917"/>
          <c:y val="0.48148148148148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82048621660878"/>
          <c:y val="0.11107720909886264"/>
          <c:w val="0.64602581810549498"/>
          <c:h val="0.7921507728200641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882-45AE-A055-99F11FD04F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882-45AE-A055-99F11FD04F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82-45AE-A055-99F11FD04F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82-45AE-A055-99F11FD04FBF}"/>
              </c:ext>
            </c:extLst>
          </c:dPt>
          <c:dLbls>
            <c:dLbl>
              <c:idx val="0"/>
              <c:layout>
                <c:manualLayout>
                  <c:x val="2.9132326858095553E-2"/>
                  <c:y val="-6.944444444444444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347692977287416"/>
                      <c:h val="0.229166666666666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882-45AE-A055-99F11FD04FBF}"/>
                </c:ext>
              </c:extLst>
            </c:dLbl>
            <c:dLbl>
              <c:idx val="1"/>
              <c:layout>
                <c:manualLayout>
                  <c:x val="-0.19112470664622083"/>
                  <c:y val="0.203703703703703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69444444444441"/>
                      <c:h val="0.280092592592592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882-45AE-A055-99F11FD04FBF}"/>
                </c:ext>
              </c:extLst>
            </c:dLbl>
            <c:dLbl>
              <c:idx val="2"/>
              <c:layout>
                <c:manualLayout>
                  <c:x val="-0.1875"/>
                  <c:y val="-0.273148148148148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83333333333334"/>
                      <c:h val="0.296296296296296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882-45AE-A055-99F11FD04FBF}"/>
                </c:ext>
              </c:extLst>
            </c:dLbl>
            <c:dLbl>
              <c:idx val="3"/>
              <c:layout>
                <c:manualLayout>
                  <c:x val="3.3422560845453468E-2"/>
                  <c:y val="1.93046442111402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7658104829047659"/>
                      <c:h val="0.293981481481481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882-45AE-A055-99F11FD04F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Источники!$A$160:$A$163</c:f>
              <c:strCache>
                <c:ptCount val="4"/>
                <c:pt idx="0">
                  <c:v>   4.A - Solid Waste Disposal </c:v>
                </c:pt>
                <c:pt idx="1">
                  <c:v>   4.B - Biological Treatment of Solid Waste </c:v>
                </c:pt>
                <c:pt idx="2">
                  <c:v>   4.C - Incineration and Open Burning of Waste </c:v>
                </c:pt>
                <c:pt idx="3">
                  <c:v>   4.D - Wastewater Treatment and Discharge </c:v>
                </c:pt>
              </c:strCache>
            </c:strRef>
          </c:cat>
          <c:val>
            <c:numRef>
              <c:f>Источники!$B$160:$B$163</c:f>
              <c:numCache>
                <c:formatCode>0.000</c:formatCode>
                <c:ptCount val="4"/>
                <c:pt idx="0">
                  <c:v>218.445561623906</c:v>
                </c:pt>
                <c:pt idx="1">
                  <c:v>4.0906799999999999</c:v>
                </c:pt>
                <c:pt idx="2">
                  <c:v>17.060736888000001</c:v>
                </c:pt>
                <c:pt idx="3">
                  <c:v>212.084819922424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2-45AE-A055-99F11FD04FB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8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48180379031981163"/>
          <c:y val="0.45860618665657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46535298791433"/>
          <c:y val="0.12944152814231555"/>
          <c:w val="0.65489277265851886"/>
          <c:h val="0.7848419044951404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B3-4ADF-BC6C-46CE46BBA4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B3-4ADF-BC6C-46CE46BBA4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EB3-4ADF-BC6C-46CE46BBA4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EB3-4ADF-BC6C-46CE46BBA460}"/>
              </c:ext>
            </c:extLst>
          </c:dPt>
          <c:dLbls>
            <c:dLbl>
              <c:idx val="0"/>
              <c:layout>
                <c:manualLayout>
                  <c:x val="0.18231087706489663"/>
                  <c:y val="2.66862642189939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71589648876464"/>
                      <c:h val="0.277341220481848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EB3-4ADF-BC6C-46CE46BBA460}"/>
                </c:ext>
              </c:extLst>
            </c:dLbl>
            <c:dLbl>
              <c:idx val="1"/>
              <c:layout>
                <c:manualLayout>
                  <c:x val="-0.11712211320433813"/>
                  <c:y val="0.182870370370370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345043675842782"/>
                      <c:h val="0.266203703703703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EB3-4ADF-BC6C-46CE46BBA460}"/>
                </c:ext>
              </c:extLst>
            </c:dLbl>
            <c:dLbl>
              <c:idx val="2"/>
              <c:layout>
                <c:manualLayout>
                  <c:x val="-0.24861111111111112"/>
                  <c:y val="-0.166666666666666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72222222222222"/>
                      <c:h val="0.333333333333333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EB3-4ADF-BC6C-46CE46BBA460}"/>
                </c:ext>
              </c:extLst>
            </c:dLbl>
            <c:dLbl>
              <c:idx val="3"/>
              <c:layout>
                <c:manualLayout>
                  <c:x val="-9.1666666666666702E-2"/>
                  <c:y val="-0.245370370370370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2266666666666661"/>
                      <c:h val="0.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EB3-4ADF-BC6C-46CE46BBA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Источники!$A$160:$A$163</c:f>
              <c:strCache>
                <c:ptCount val="4"/>
                <c:pt idx="0">
                  <c:v>   4.A - Solid Waste Disposal </c:v>
                </c:pt>
                <c:pt idx="1">
                  <c:v>   4.B - Biological Treatment of Solid Waste </c:v>
                </c:pt>
                <c:pt idx="2">
                  <c:v>   4.C - Incineration and Open Burning of Waste </c:v>
                </c:pt>
                <c:pt idx="3">
                  <c:v>   4.D - Wastewater Treatment and Discharge </c:v>
                </c:pt>
              </c:strCache>
            </c:strRef>
          </c:cat>
          <c:val>
            <c:numRef>
              <c:f>Источники!$AD$160:$AD$163</c:f>
              <c:numCache>
                <c:formatCode>0.000</c:formatCode>
                <c:ptCount val="4"/>
                <c:pt idx="0">
                  <c:v>325.95763625050398</c:v>
                </c:pt>
                <c:pt idx="1">
                  <c:v>3.4451999999999998</c:v>
                </c:pt>
                <c:pt idx="2">
                  <c:v>21.237675919200001</c:v>
                </c:pt>
                <c:pt idx="3">
                  <c:v>225.39667670410699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3-4ADF-BC6C-46CE46BBA46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47352783180733743"/>
          <c:y val="0.48478954518471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414763191715672"/>
          <c:y val="0.15028297525001139"/>
          <c:w val="0.64355776411719923"/>
          <c:h val="0.7710197954244484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F8-4082-8F01-C9B6F3A39F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F8-4082-8F01-C9B6F3A39F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5F8-4082-8F01-C9B6F3A39F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5F8-4082-8F01-C9B6F3A39FF6}"/>
              </c:ext>
            </c:extLst>
          </c:dPt>
          <c:dLbls>
            <c:dLbl>
              <c:idx val="0"/>
              <c:layout>
                <c:manualLayout>
                  <c:x val="0.25715820530015093"/>
                  <c:y val="9.061486825882376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1289245212676"/>
                      <c:h val="0.2741099764829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5F8-4082-8F01-C9B6F3A39FF6}"/>
                </c:ext>
              </c:extLst>
            </c:dLbl>
            <c:dLbl>
              <c:idx val="1"/>
              <c:layout>
                <c:manualLayout>
                  <c:x val="-0.13803359732050441"/>
                  <c:y val="0.219741055527649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727163362757433"/>
                      <c:h val="0.231067914060002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5F8-4082-8F01-C9B6F3A39FF6}"/>
                </c:ext>
              </c:extLst>
            </c:dLbl>
            <c:dLbl>
              <c:idx val="2"/>
              <c:layout>
                <c:manualLayout>
                  <c:x val="-0.18152358792273582"/>
                  <c:y val="-0.260517746244120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41699411954577"/>
                      <c:h val="0.364724844741769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5F8-4082-8F01-C9B6F3A39FF6}"/>
                </c:ext>
              </c:extLst>
            </c:dLbl>
            <c:dLbl>
              <c:idx val="3"/>
              <c:layout>
                <c:manualLayout>
                  <c:x val="-4.1599121445612647E-2"/>
                  <c:y val="-0.156310647746472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8106409182894392"/>
                      <c:h val="0.192556595050002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5F8-4082-8F01-C9B6F3A39F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Источники!$A$160:$A$163</c:f>
              <c:strCache>
                <c:ptCount val="4"/>
                <c:pt idx="0">
                  <c:v>   4.A - Solid Waste Disposal </c:v>
                </c:pt>
                <c:pt idx="1">
                  <c:v>   4.B - Biological Treatment of Solid Waste </c:v>
                </c:pt>
                <c:pt idx="2">
                  <c:v>   4.C - Incineration and Open Burning of Waste </c:v>
                </c:pt>
                <c:pt idx="3">
                  <c:v>   4.D - Wastewater Treatment and Discharge </c:v>
                </c:pt>
              </c:strCache>
            </c:strRef>
          </c:cat>
          <c:val>
            <c:numRef>
              <c:f>Источники!$AF$160:$AF$163</c:f>
              <c:numCache>
                <c:formatCode>0.000</c:formatCode>
                <c:ptCount val="4"/>
                <c:pt idx="0">
                  <c:v>340.93764576721901</c:v>
                </c:pt>
                <c:pt idx="1">
                  <c:v>2.9779200000000001</c:v>
                </c:pt>
                <c:pt idx="2">
                  <c:v>20.902126304799999</c:v>
                </c:pt>
                <c:pt idx="3">
                  <c:v>236.118497929136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8-4082-8F01-C9B6F3A39FF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296145784584619E-2"/>
          <c:y val="0.16712962962962963"/>
          <c:w val="0.91548575443234192"/>
          <c:h val="0.67457567804024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Источники!$A$127</c:f>
              <c:strCache>
                <c:ptCount val="1"/>
                <c:pt idx="0">
                  <c:v>      3.C.7 - Rice cultivations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Источники!$B$114:$AF$114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Источники!$B$127:$AF$127</c:f>
              <c:numCache>
                <c:formatCode>0.000</c:formatCode>
                <c:ptCount val="31"/>
                <c:pt idx="0">
                  <c:v>5.5886372140819924</c:v>
                </c:pt>
                <c:pt idx="1">
                  <c:v>7.8689807520367472</c:v>
                </c:pt>
                <c:pt idx="2">
                  <c:v>8.4256000408288383</c:v>
                </c:pt>
                <c:pt idx="3">
                  <c:v>10.99771981887621</c:v>
                </c:pt>
                <c:pt idx="4">
                  <c:v>13.619217114477724</c:v>
                </c:pt>
                <c:pt idx="5">
                  <c:v>20.078694183605421</c:v>
                </c:pt>
                <c:pt idx="6">
                  <c:v>24.087250835955089</c:v>
                </c:pt>
                <c:pt idx="7">
                  <c:v>27.35963359022481</c:v>
                </c:pt>
                <c:pt idx="8">
                  <c:v>24.554092820103207</c:v>
                </c:pt>
                <c:pt idx="9">
                  <c:v>27.256389689884319</c:v>
                </c:pt>
                <c:pt idx="10">
                  <c:v>28.814025925455752</c:v>
                </c:pt>
                <c:pt idx="11">
                  <c:v>25.2453780658611</c:v>
                </c:pt>
                <c:pt idx="12">
                  <c:v>30.461439465670921</c:v>
                </c:pt>
                <c:pt idx="13">
                  <c:v>27.96114153133875</c:v>
                </c:pt>
                <c:pt idx="14">
                  <c:v>27.705276213103652</c:v>
                </c:pt>
                <c:pt idx="15">
                  <c:v>26.340661182516659</c:v>
                </c:pt>
                <c:pt idx="16">
                  <c:v>28.490827628737737</c:v>
                </c:pt>
                <c:pt idx="17">
                  <c:v>27.682831886942608</c:v>
                </c:pt>
                <c:pt idx="18">
                  <c:v>27.049901889203337</c:v>
                </c:pt>
                <c:pt idx="19">
                  <c:v>28.208029119109352</c:v>
                </c:pt>
                <c:pt idx="20">
                  <c:v>29.56366641923205</c:v>
                </c:pt>
                <c:pt idx="21">
                  <c:v>28.984602804279149</c:v>
                </c:pt>
                <c:pt idx="22">
                  <c:v>32.607117046659958</c:v>
                </c:pt>
                <c:pt idx="23">
                  <c:v>35.479990795264257</c:v>
                </c:pt>
                <c:pt idx="24">
                  <c:v>36.458563415882793</c:v>
                </c:pt>
                <c:pt idx="25">
                  <c:v>38.653618514425737</c:v>
                </c:pt>
                <c:pt idx="26">
                  <c:v>44.466698990117457</c:v>
                </c:pt>
                <c:pt idx="27">
                  <c:v>48.089213232498267</c:v>
                </c:pt>
                <c:pt idx="28">
                  <c:v>50.971064711567067</c:v>
                </c:pt>
                <c:pt idx="29">
                  <c:v>50.742132584725255</c:v>
                </c:pt>
                <c:pt idx="30">
                  <c:v>53.579095411471982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4-4D32-9E8D-0ECCE7DD7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5150192"/>
        <c:axId val="1665159760"/>
      </c:barChart>
      <c:catAx>
        <c:axId val="1665150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7.8312142701555204E-2"/>
              <c:y val="0.13266185476815393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65159760"/>
        <c:crosses val="autoZero"/>
        <c:auto val="1"/>
        <c:lblAlgn val="ctr"/>
        <c:lblOffset val="100"/>
        <c:noMultiLvlLbl val="0"/>
      </c:catAx>
      <c:valAx>
        <c:axId val="166515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6515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2011</a:t>
            </a:r>
          </a:p>
        </c:rich>
      </c:tx>
      <c:layout>
        <c:manualLayout>
          <c:xMode val="edge"/>
          <c:yMode val="edge"/>
          <c:x val="0.47447688760212997"/>
          <c:y val="0.50584320477520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069161082793782"/>
          <c:y val="0.16955310545215926"/>
          <c:w val="0.58836137999772831"/>
          <c:h val="0.7700757877501316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B50-41ED-A673-140A4AC2B258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50-41ED-A673-140A4AC2B25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B50-41ED-A673-140A4AC2B2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50-41ED-A673-140A4AC2B258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50-41ED-A673-140A4AC2B258}"/>
              </c:ext>
            </c:extLst>
          </c:dPt>
          <c:dLbls>
            <c:dLbl>
              <c:idx val="0"/>
              <c:layout>
                <c:manualLayout>
                  <c:x val="0.16454083285200394"/>
                  <c:y val="-0.1051753198047453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B50-41ED-A673-140A4AC2B258}"/>
                </c:ext>
              </c:extLst>
            </c:dLbl>
            <c:dLbl>
              <c:idx val="1"/>
              <c:layout>
                <c:manualLayout>
                  <c:x val="0.13886706962749776"/>
                  <c:y val="0.135225608356607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78290974840403"/>
                      <c:h val="0.289282212948671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B50-41ED-A673-140A4AC2B258}"/>
                </c:ext>
              </c:extLst>
            </c:dLbl>
            <c:dLbl>
              <c:idx val="2"/>
              <c:layout>
                <c:manualLayout>
                  <c:x val="-0.22193879780037745"/>
                  <c:y val="4.00667884970458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B50-41ED-A673-140A4AC2B258}"/>
                </c:ext>
              </c:extLst>
            </c:dLbl>
            <c:dLbl>
              <c:idx val="3"/>
              <c:layout>
                <c:manualLayout>
                  <c:x val="-0.18558690398390085"/>
                  <c:y val="-0.150678138282475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534246397863409"/>
                      <c:h val="0.217437650003982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B50-41ED-A673-140A4AC2B258}"/>
                </c:ext>
              </c:extLst>
            </c:dLbl>
            <c:dLbl>
              <c:idx val="4"/>
              <c:layout>
                <c:manualLayout>
                  <c:x val="0.18904117678784116"/>
                  <c:y val="-0.1627713282692488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287073586601477"/>
                      <c:h val="0.198956843809720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B50-41ED-A673-140A4AC2B2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Источники!$A$5:$A$9</c:f>
              <c:strCache>
                <c:ptCount val="5"/>
                <c:pt idx="0">
                  <c:v>Энергетическая отрасль</c:v>
                </c:pt>
                <c:pt idx="1">
                  <c:v>Промышленность и стороительство</c:v>
                </c:pt>
                <c:pt idx="2">
                  <c:v>Транспорт</c:v>
                </c:pt>
                <c:pt idx="3">
                  <c:v>Другие секторы (ЖКХ)</c:v>
                </c:pt>
                <c:pt idx="4">
                  <c:v>Летучие выбросы от топлива</c:v>
                </c:pt>
              </c:strCache>
            </c:strRef>
          </c:cat>
          <c:val>
            <c:numRef>
              <c:f>Источники!$W$5:$W$9</c:f>
              <c:numCache>
                <c:formatCode>0.000</c:formatCode>
                <c:ptCount val="5"/>
                <c:pt idx="0">
                  <c:v>1698.22338330811</c:v>
                </c:pt>
                <c:pt idx="1">
                  <c:v>600.14300431582001</c:v>
                </c:pt>
                <c:pt idx="2">
                  <c:v>3298.8057711899801</c:v>
                </c:pt>
                <c:pt idx="3">
                  <c:v>1966.1704448058099</c:v>
                </c:pt>
                <c:pt idx="4">
                  <c:v>95.309770903436998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0-41ED-A673-140A4AC2B2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8151874149165"/>
          <c:y val="7.5280705154040617E-2"/>
          <c:w val="0.8582342276789775"/>
          <c:h val="0.6770415271951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Источники!$A$5</c:f>
              <c:strCache>
                <c:ptCount val="1"/>
                <c:pt idx="0">
                  <c:v>Энергетическая отрасль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Источники!$W$2:$AD$2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Источники!$W$5:$AD$5</c:f>
              <c:numCache>
                <c:formatCode>0.000</c:formatCode>
                <c:ptCount val="8"/>
                <c:pt idx="0">
                  <c:v>1698.22338330811</c:v>
                </c:pt>
                <c:pt idx="1">
                  <c:v>1786.96411765476</c:v>
                </c:pt>
                <c:pt idx="2">
                  <c:v>1462.6984350882401</c:v>
                </c:pt>
                <c:pt idx="3">
                  <c:v>2514.0433165710001</c:v>
                </c:pt>
                <c:pt idx="4">
                  <c:v>3154.0009913490399</c:v>
                </c:pt>
                <c:pt idx="5">
                  <c:v>1787.09632380126</c:v>
                </c:pt>
                <c:pt idx="6">
                  <c:v>1370.3593932610299</c:v>
                </c:pt>
                <c:pt idx="7">
                  <c:v>1464.72904731432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B-4877-B30B-014ADAE36E6C}"/>
            </c:ext>
          </c:extLst>
        </c:ser>
        <c:ser>
          <c:idx val="1"/>
          <c:order val="1"/>
          <c:tx>
            <c:strRef>
              <c:f>Источники!$A$6</c:f>
              <c:strCache>
                <c:ptCount val="1"/>
                <c:pt idx="0">
                  <c:v>Промышленность и стороительство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Источники!$W$2:$AD$2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Источники!$W$6:$AD$6</c:f>
              <c:numCache>
                <c:formatCode>0.000</c:formatCode>
                <c:ptCount val="8"/>
                <c:pt idx="0">
                  <c:v>600.14300431582001</c:v>
                </c:pt>
                <c:pt idx="1">
                  <c:v>802.90998285184003</c:v>
                </c:pt>
                <c:pt idx="2">
                  <c:v>874.93491520259602</c:v>
                </c:pt>
                <c:pt idx="3">
                  <c:v>847.48023751683002</c:v>
                </c:pt>
                <c:pt idx="4">
                  <c:v>675.40729147904005</c:v>
                </c:pt>
                <c:pt idx="5">
                  <c:v>572.33482981995996</c:v>
                </c:pt>
                <c:pt idx="6">
                  <c:v>779.95241305980699</c:v>
                </c:pt>
                <c:pt idx="7">
                  <c:v>858.71812950726996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AB-4877-B30B-014ADAE36E6C}"/>
            </c:ext>
          </c:extLst>
        </c:ser>
        <c:ser>
          <c:idx val="2"/>
          <c:order val="2"/>
          <c:tx>
            <c:strRef>
              <c:f>Источники!$A$7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Источники!$W$2:$AD$2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Источники!$W$7:$AD$7</c:f>
              <c:numCache>
                <c:formatCode>0.000</c:formatCode>
                <c:ptCount val="8"/>
                <c:pt idx="0">
                  <c:v>3298.8057711899801</c:v>
                </c:pt>
                <c:pt idx="1">
                  <c:v>4583.6543443811988</c:v>
                </c:pt>
                <c:pt idx="2">
                  <c:v>4798.4631188958601</c:v>
                </c:pt>
                <c:pt idx="3">
                  <c:v>3810.4902449052306</c:v>
                </c:pt>
                <c:pt idx="4">
                  <c:v>3992.6864403155951</c:v>
                </c:pt>
                <c:pt idx="5">
                  <c:v>4000.7912972795998</c:v>
                </c:pt>
                <c:pt idx="6">
                  <c:v>4338.8848858212996</c:v>
                </c:pt>
                <c:pt idx="7">
                  <c:v>4990.4007505144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AB-4877-B30B-014ADAE36E6C}"/>
            </c:ext>
          </c:extLst>
        </c:ser>
        <c:ser>
          <c:idx val="3"/>
          <c:order val="3"/>
          <c:tx>
            <c:strRef>
              <c:f>Источники!$A$8</c:f>
              <c:strCache>
                <c:ptCount val="1"/>
                <c:pt idx="0">
                  <c:v>Другие секторы (ЖКХ)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Источники!$W$2:$AD$2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Источники!$W$8:$AD$8</c:f>
              <c:numCache>
                <c:formatCode>0.000</c:formatCode>
                <c:ptCount val="8"/>
                <c:pt idx="0">
                  <c:v>1966.1704448058099</c:v>
                </c:pt>
                <c:pt idx="1">
                  <c:v>1924.1162406399999</c:v>
                </c:pt>
                <c:pt idx="2">
                  <c:v>1703.31716175734</c:v>
                </c:pt>
                <c:pt idx="3">
                  <c:v>1916.74798701795</c:v>
                </c:pt>
                <c:pt idx="4">
                  <c:v>1958.01121631713</c:v>
                </c:pt>
                <c:pt idx="5">
                  <c:v>2020.1050026689099</c:v>
                </c:pt>
                <c:pt idx="6">
                  <c:v>2457.6087603655801</c:v>
                </c:pt>
                <c:pt idx="7">
                  <c:v>3392.8339324367998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AB-4877-B30B-014ADAE36E6C}"/>
            </c:ext>
          </c:extLst>
        </c:ser>
        <c:ser>
          <c:idx val="4"/>
          <c:order val="4"/>
          <c:tx>
            <c:strRef>
              <c:f>Источники!$A$9</c:f>
              <c:strCache>
                <c:ptCount val="1"/>
                <c:pt idx="0">
                  <c:v>Летучие выбросы от топлива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Источники!$W$2:$AD$2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Источники!$W$9:$AD$9</c:f>
              <c:numCache>
                <c:formatCode>0.000</c:formatCode>
                <c:ptCount val="8"/>
                <c:pt idx="0">
                  <c:v>95.309770903436998</c:v>
                </c:pt>
                <c:pt idx="1">
                  <c:v>108.167599780957</c:v>
                </c:pt>
                <c:pt idx="2">
                  <c:v>119.35335522876299</c:v>
                </c:pt>
                <c:pt idx="3">
                  <c:v>132.44700296419401</c:v>
                </c:pt>
                <c:pt idx="4">
                  <c:v>140.00011338657399</c:v>
                </c:pt>
                <c:pt idx="5">
                  <c:v>166.04691445280099</c:v>
                </c:pt>
                <c:pt idx="6">
                  <c:v>182.698134354915</c:v>
                </c:pt>
                <c:pt idx="7">
                  <c:v>177.79954637474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AB-4877-B30B-014ADAE36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9111152"/>
        <c:axId val="2129109488"/>
      </c:barChart>
      <c:catAx>
        <c:axId val="21291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29109488"/>
        <c:crosses val="autoZero"/>
        <c:auto val="1"/>
        <c:lblAlgn val="ctr"/>
        <c:lblOffset val="100"/>
        <c:noMultiLvlLbl val="0"/>
      </c:catAx>
      <c:valAx>
        <c:axId val="212910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CO2 eq.</a:t>
                </a:r>
              </a:p>
            </c:rich>
          </c:tx>
          <c:layout>
            <c:manualLayout>
              <c:xMode val="edge"/>
              <c:yMode val="edge"/>
              <c:x val="3.5747413711167066E-3"/>
              <c:y val="0.30326656140146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2911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404762316619899"/>
          <c:y val="0.84150538569282352"/>
          <c:w val="0.81914866508454742"/>
          <c:h val="0.15381588807013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2011</a:t>
            </a:r>
          </a:p>
        </c:rich>
      </c:tx>
      <c:layout>
        <c:manualLayout>
          <c:xMode val="edge"/>
          <c:yMode val="edge"/>
          <c:x val="0.45528455284552843"/>
          <c:y val="0.467836257309941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657384290378337"/>
          <c:y val="0.12853616982087765"/>
          <c:w val="0.52717751744446584"/>
          <c:h val="0.7583957268499332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BD7-45AB-BAA4-BDCD3668B6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BD7-45AB-BAA4-BDCD3668B6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BD7-45AB-BAA4-BDCD3668B6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D7-45AB-BAA4-BDCD3668B63A}"/>
              </c:ext>
            </c:extLst>
          </c:dPt>
          <c:dLbls>
            <c:dLbl>
              <c:idx val="0"/>
              <c:layout>
                <c:manualLayout>
                  <c:x val="-0.17073170731707321"/>
                  <c:y val="-1.16959064327485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43089430894309"/>
                      <c:h val="0.274502923976608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BD7-45AB-BAA4-BDCD3668B63A}"/>
                </c:ext>
              </c:extLst>
            </c:dLbl>
            <c:dLbl>
              <c:idx val="1"/>
              <c:layout>
                <c:manualLayout>
                  <c:x val="4.1719480186926949E-3"/>
                  <c:y val="-0.2923976608187134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61082389091607447"/>
                      <c:h val="0.19263157894736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BD7-45AB-BAA4-BDCD3668B63A}"/>
                </c:ext>
              </c:extLst>
            </c:dLbl>
            <c:dLbl>
              <c:idx val="2"/>
              <c:layout>
                <c:manualLayout>
                  <c:x val="0.18344632225849816"/>
                  <c:y val="-2.33915826311185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39216439408488"/>
                      <c:h val="0.402894967076483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BD7-45AB-BAA4-BDCD3668B63A}"/>
                </c:ext>
              </c:extLst>
            </c:dLbl>
            <c:dLbl>
              <c:idx val="3"/>
              <c:layout>
                <c:manualLayout>
                  <c:x val="7.2395173164329987E-2"/>
                  <c:y val="0.336257079707141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950643364701364"/>
                      <c:h val="0.306520698070635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BD7-45AB-BAA4-BDCD3668B6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Источники!$A$95:$A$98</c:f>
              <c:strCache>
                <c:ptCount val="4"/>
                <c:pt idx="0">
                  <c:v>Mineral Industry </c:v>
                </c:pt>
                <c:pt idx="1">
                  <c:v>Metal Industry </c:v>
                </c:pt>
                <c:pt idx="2">
                  <c:v>Non-Energy Products from Fuels and Solvent Use </c:v>
                </c:pt>
                <c:pt idx="3">
                  <c:v>Product Uses as Substitutes for Ozone Depleting Substances </c:v>
                </c:pt>
              </c:strCache>
            </c:strRef>
          </c:cat>
          <c:val>
            <c:numRef>
              <c:f>Источники!$B$95:$B$98</c:f>
              <c:numCache>
                <c:formatCode>0.000</c:formatCode>
                <c:ptCount val="4"/>
                <c:pt idx="0">
                  <c:v>494.31541057757101</c:v>
                </c:pt>
                <c:pt idx="1">
                  <c:v>2.2297050199999999</c:v>
                </c:pt>
                <c:pt idx="2">
                  <c:v>8.4117733333333309</c:v>
                </c:pt>
                <c:pt idx="3">
                  <c:v>64.091534981298594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7-45AB-BAA4-BDCD3668B63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43609021042927198"/>
          <c:y val="0.49753755075011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122133788519"/>
          <c:y val="0.169542098201135"/>
          <c:w val="0.64314920604247805"/>
          <c:h val="0.72215119445928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6F-47A5-BB8E-7C8807DD40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6F-47A5-BB8E-7C8807DD40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6F-47A5-BB8E-7C8807DD40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6F-47A5-BB8E-7C8807DD40F8}"/>
              </c:ext>
            </c:extLst>
          </c:dPt>
          <c:dLbls>
            <c:dLbl>
              <c:idx val="0"/>
              <c:layout>
                <c:manualLayout>
                  <c:x val="0.22581458981657099"/>
                  <c:y val="-0.114816357865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6F-47A5-BB8E-7C8807DD40F8}"/>
                </c:ext>
              </c:extLst>
            </c:dLbl>
            <c:dLbl>
              <c:idx val="1"/>
              <c:layout>
                <c:manualLayout>
                  <c:x val="0.23007524245461899"/>
                  <c:y val="6.21921938437638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6F-47A5-BB8E-7C8807DD40F8}"/>
                </c:ext>
              </c:extLst>
            </c:dLbl>
            <c:dLbl>
              <c:idx val="2"/>
              <c:layout>
                <c:manualLayout>
                  <c:x val="0.20025067398828"/>
                  <c:y val="9.56802982211751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086722732829603"/>
                      <c:h val="0.179400559164702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A6F-47A5-BB8E-7C8807DD40F8}"/>
                </c:ext>
              </c:extLst>
            </c:dLbl>
            <c:dLbl>
              <c:idx val="3"/>
              <c:layout>
                <c:manualLayout>
                  <c:x val="9.7995010675115499E-2"/>
                  <c:y val="-0.234416730641879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6F-47A5-BB8E-7C8807DD40F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Свод!$F$79:$I$79</c:f>
              <c:strCache>
                <c:ptCount val="4"/>
                <c:pt idx="0">
                  <c:v>NOx</c:v>
                </c:pt>
                <c:pt idx="1">
                  <c:v>CO</c:v>
                </c:pt>
                <c:pt idx="2">
                  <c:v>НМЛОС</c:v>
                </c:pt>
                <c:pt idx="3">
                  <c:v>SO2</c:v>
                </c:pt>
              </c:strCache>
            </c:strRef>
          </c:cat>
          <c:val>
            <c:numRef>
              <c:f>Свод!$F$108:$I$108</c:f>
              <c:numCache>
                <c:formatCode>0.000</c:formatCode>
                <c:ptCount val="4"/>
                <c:pt idx="0">
                  <c:v>9.4299999999999991E-3</c:v>
                </c:pt>
                <c:pt idx="1">
                  <c:v>4.9189999999999998E-2</c:v>
                </c:pt>
                <c:pt idx="2">
                  <c:v>3.2189649999999999</c:v>
                </c:pt>
                <c:pt idx="3">
                  <c:v>6.4700000000000001E-3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6F-47A5-BB8E-7C8807DD40F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2018</a:t>
            </a:r>
            <a:endParaRPr lang="en-US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44289029114792411"/>
          <c:y val="0.448945267004290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011905249703591"/>
          <c:y val="0.13355749587893176"/>
          <c:w val="0.52337166928598899"/>
          <c:h val="0.7366953684030347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72-4D4B-B55A-DF5C5E9B4F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C72-4D4B-B55A-DF5C5E9B4F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72-4D4B-B55A-DF5C5E9B4F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C72-4D4B-B55A-DF5C5E9B4F68}"/>
              </c:ext>
            </c:extLst>
          </c:dPt>
          <c:dLbls>
            <c:dLbl>
              <c:idx val="0"/>
              <c:layout>
                <c:manualLayout>
                  <c:x val="-0.19172495931987585"/>
                  <c:y val="-8.27004439218430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72-4D4B-B55A-DF5C5E9B4F68}"/>
                </c:ext>
              </c:extLst>
            </c:dLbl>
            <c:dLbl>
              <c:idx val="1"/>
              <c:layout>
                <c:manualLayout>
                  <c:x val="7.5539747831293622E-2"/>
                  <c:y val="-0.28945155372645043"/>
                </c:manualLayout>
              </c:layout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65397451877388"/>
                      <c:h val="0.201050918914493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C72-4D4B-B55A-DF5C5E9B4F68}"/>
                </c:ext>
              </c:extLst>
            </c:dLbl>
            <c:dLbl>
              <c:idx val="2"/>
              <c:layout>
                <c:manualLayout>
                  <c:x val="0.19017205577372226"/>
                  <c:y val="2.0674878414532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13392910249988"/>
                      <c:h val="0.404139580488276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C72-4D4B-B55A-DF5C5E9B4F68}"/>
                </c:ext>
              </c:extLst>
            </c:dLbl>
            <c:dLbl>
              <c:idx val="3"/>
              <c:layout>
                <c:manualLayout>
                  <c:x val="0.10911273043538033"/>
                  <c:y val="0.292405373575301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19388757225167"/>
                      <c:h val="0.32143913656643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C72-4D4B-B55A-DF5C5E9B4F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Источники!$A$95:$A$98</c:f>
              <c:strCache>
                <c:ptCount val="4"/>
                <c:pt idx="0">
                  <c:v>Mineral Industry </c:v>
                </c:pt>
                <c:pt idx="1">
                  <c:v>Metal Industry </c:v>
                </c:pt>
                <c:pt idx="2">
                  <c:v>Non-Energy Products from Fuels and Solvent Use </c:v>
                </c:pt>
                <c:pt idx="3">
                  <c:v>Product Uses as Substitutes for Ozone Depleting Substances </c:v>
                </c:pt>
              </c:strCache>
            </c:strRef>
          </c:cat>
          <c:val>
            <c:numRef>
              <c:f>Источники!$C$95:$C$98</c:f>
              <c:numCache>
                <c:formatCode>0.000</c:formatCode>
                <c:ptCount val="4"/>
                <c:pt idx="0">
                  <c:v>957.68401399949403</c:v>
                </c:pt>
                <c:pt idx="1">
                  <c:v>4.9367889999999998E-2</c:v>
                </c:pt>
                <c:pt idx="2">
                  <c:v>11.1309733333333</c:v>
                </c:pt>
                <c:pt idx="3">
                  <c:v>193.68816751862701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2-4D4B-B55A-DF5C5E9B4F6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3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Gg CO2 eq</a:t>
            </a:r>
          </a:p>
        </c:rich>
      </c:tx>
      <c:layout>
        <c:manualLayout>
          <c:xMode val="edge"/>
          <c:yMode val="edge"/>
          <c:x val="0.85306424112807755"/>
          <c:y val="0.66203703703703709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75614006539463E-2"/>
          <c:y val="9.7638888888888914E-2"/>
          <c:w val="0.8710659613644216"/>
          <c:h val="0.66070027704870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Источники!$A$106</c:f>
              <c:strCache>
                <c:ptCount val="1"/>
                <c:pt idx="0">
                  <c:v>Mineral Industry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Источники!$B$105:$I$105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Источники!$B$106:$I$106</c:f>
              <c:numCache>
                <c:formatCode>0.000</c:formatCode>
                <c:ptCount val="8"/>
                <c:pt idx="0">
                  <c:v>494.31541057757101</c:v>
                </c:pt>
                <c:pt idx="1">
                  <c:v>609.26966369122999</c:v>
                </c:pt>
                <c:pt idx="2">
                  <c:v>773.34181332804701</c:v>
                </c:pt>
                <c:pt idx="3">
                  <c:v>853.58751538392505</c:v>
                </c:pt>
                <c:pt idx="4">
                  <c:v>714.07360051861201</c:v>
                </c:pt>
                <c:pt idx="5">
                  <c:v>638.10734632428</c:v>
                </c:pt>
                <c:pt idx="6">
                  <c:v>726.84272137561095</c:v>
                </c:pt>
                <c:pt idx="7">
                  <c:v>957.68401399949403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9-4732-AA0B-261B2FEBB66C}"/>
            </c:ext>
          </c:extLst>
        </c:ser>
        <c:ser>
          <c:idx val="1"/>
          <c:order val="1"/>
          <c:tx>
            <c:strRef>
              <c:f>Источники!$A$107</c:f>
              <c:strCache>
                <c:ptCount val="1"/>
                <c:pt idx="0">
                  <c:v>Metal Industry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Источники!$B$105:$I$105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Источники!$B$107:$I$107</c:f>
              <c:numCache>
                <c:formatCode>0.000</c:formatCode>
                <c:ptCount val="8"/>
                <c:pt idx="0">
                  <c:v>2.2297050199999999</c:v>
                </c:pt>
                <c:pt idx="1">
                  <c:v>1.4847174400000001</c:v>
                </c:pt>
                <c:pt idx="2">
                  <c:v>1.3979043900000001</c:v>
                </c:pt>
                <c:pt idx="3">
                  <c:v>0.96222006000000004</c:v>
                </c:pt>
                <c:pt idx="4">
                  <c:v>0.88798632</c:v>
                </c:pt>
                <c:pt idx="5">
                  <c:v>0.98161224000000002</c:v>
                </c:pt>
                <c:pt idx="6">
                  <c:v>3.4767590000000001E-2</c:v>
                </c:pt>
                <c:pt idx="7">
                  <c:v>4.9367889999999998E-2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99-4732-AA0B-261B2FEBB66C}"/>
            </c:ext>
          </c:extLst>
        </c:ser>
        <c:ser>
          <c:idx val="2"/>
          <c:order val="2"/>
          <c:tx>
            <c:strRef>
              <c:f>Источники!$A$108</c:f>
              <c:strCache>
                <c:ptCount val="1"/>
                <c:pt idx="0">
                  <c:v>Non-Energy Products from Fuels and Solvent Use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Источники!$B$105:$I$105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Источники!$B$108:$I$108</c:f>
              <c:numCache>
                <c:formatCode>0.000</c:formatCode>
                <c:ptCount val="8"/>
                <c:pt idx="0">
                  <c:v>8.4117733333333309</c:v>
                </c:pt>
                <c:pt idx="1">
                  <c:v>0.40729333333333301</c:v>
                </c:pt>
                <c:pt idx="2">
                  <c:v>10.335746666666701</c:v>
                </c:pt>
                <c:pt idx="3">
                  <c:v>3.2128800000000002</c:v>
                </c:pt>
                <c:pt idx="4">
                  <c:v>9.0551999999999992</c:v>
                </c:pt>
                <c:pt idx="5">
                  <c:v>8.2703866666666705</c:v>
                </c:pt>
                <c:pt idx="6">
                  <c:v>9.6719333333333299</c:v>
                </c:pt>
                <c:pt idx="7">
                  <c:v>11.1309733333333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99-4732-AA0B-261B2FEBB66C}"/>
            </c:ext>
          </c:extLst>
        </c:ser>
        <c:ser>
          <c:idx val="3"/>
          <c:order val="3"/>
          <c:tx>
            <c:strRef>
              <c:f>Источники!$A$109</c:f>
              <c:strCache>
                <c:ptCount val="1"/>
                <c:pt idx="0">
                  <c:v>Product Uses as Substitutes for Ozone Depleting Substances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Источники!$B$105:$I$105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Источники!$B$109:$I$109</c:f>
              <c:numCache>
                <c:formatCode>0.000</c:formatCode>
                <c:ptCount val="8"/>
                <c:pt idx="0">
                  <c:v>64.091534981298594</c:v>
                </c:pt>
                <c:pt idx="1">
                  <c:v>123.82132643410399</c:v>
                </c:pt>
                <c:pt idx="2">
                  <c:v>165.184454145551</c:v>
                </c:pt>
                <c:pt idx="3">
                  <c:v>215.74254549528101</c:v>
                </c:pt>
                <c:pt idx="4">
                  <c:v>219.883296877551</c:v>
                </c:pt>
                <c:pt idx="5">
                  <c:v>305.89966392674</c:v>
                </c:pt>
                <c:pt idx="6">
                  <c:v>341.54810594006199</c:v>
                </c:pt>
                <c:pt idx="7">
                  <c:v>193.68816751862701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99-4732-AA0B-261B2FEBB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1290201488"/>
        <c:axId val="1290202736"/>
      </c:barChart>
      <c:catAx>
        <c:axId val="1290201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90202736"/>
        <c:crosses val="autoZero"/>
        <c:auto val="1"/>
        <c:lblAlgn val="ctr"/>
        <c:lblOffset val="100"/>
        <c:noMultiLvlLbl val="0"/>
      </c:catAx>
      <c:valAx>
        <c:axId val="129020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9020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264189344634848E-2"/>
          <c:y val="0.84722003499562537"/>
          <c:w val="0.9525161863338204"/>
          <c:h val="0.12500218722659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28434776724823E-2"/>
          <c:y val="5.0925925925925923E-2"/>
          <c:w val="0.63217444203736894"/>
          <c:h val="0.87205231368732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Источники!$AO$2</c:f>
              <c:strCache>
                <c:ptCount val="1"/>
                <c:pt idx="0">
                  <c:v>Энергетическая отрасль</c:v>
                </c:pt>
              </c:strCache>
            </c:strRef>
          </c:tx>
          <c:spPr>
            <a:pattFill prst="trellis">
              <a:fgClr>
                <a:schemeClr val="accent1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-540000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Источники!$AP$1:$AR$1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Источники!$AP$2:$AR$2</c:f>
              <c:numCache>
                <c:formatCode>0.000</c:formatCode>
                <c:ptCount val="3"/>
                <c:pt idx="0">
                  <c:v>1464.72904731432</c:v>
                </c:pt>
                <c:pt idx="1">
                  <c:v>1233.71435836213</c:v>
                </c:pt>
                <c:pt idx="2">
                  <c:v>1482.93742446171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E-49EA-AF71-01DB0DDF9C2A}"/>
            </c:ext>
          </c:extLst>
        </c:ser>
        <c:ser>
          <c:idx val="1"/>
          <c:order val="1"/>
          <c:tx>
            <c:strRef>
              <c:f>Источники!$AO$3</c:f>
              <c:strCache>
                <c:ptCount val="1"/>
                <c:pt idx="0">
                  <c:v>Промышленность и стороительство</c:v>
                </c:pt>
              </c:strCache>
            </c:strRef>
          </c:tx>
          <c:spPr>
            <a:pattFill prst="trellis">
              <a:fgClr>
                <a:schemeClr val="accent4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-540000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Источники!$AP$1:$AR$1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Источники!$AP$3:$AR$3</c:f>
              <c:numCache>
                <c:formatCode>0.000</c:formatCode>
                <c:ptCount val="3"/>
                <c:pt idx="0">
                  <c:v>858.71812950726996</c:v>
                </c:pt>
                <c:pt idx="1">
                  <c:v>533.02570665599796</c:v>
                </c:pt>
                <c:pt idx="2">
                  <c:v>509.76888940399999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CE-49EA-AF71-01DB0DDF9C2A}"/>
            </c:ext>
          </c:extLst>
        </c:ser>
        <c:ser>
          <c:idx val="2"/>
          <c:order val="2"/>
          <c:tx>
            <c:strRef>
              <c:f>Источники!$AO$4</c:f>
              <c:strCache>
                <c:ptCount val="1"/>
                <c:pt idx="0">
                  <c:v>Транспорт</c:v>
                </c:pt>
              </c:strCache>
            </c:strRef>
          </c:tx>
          <c:spPr>
            <a:pattFill prst="trellis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-540000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Источники!$AP$1:$AR$1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Источники!$AP$4:$AR$4</c:f>
              <c:numCache>
                <c:formatCode>0.000</c:formatCode>
                <c:ptCount val="3"/>
                <c:pt idx="0">
                  <c:v>4990.4007505144</c:v>
                </c:pt>
                <c:pt idx="1">
                  <c:v>3958.3789677015998</c:v>
                </c:pt>
                <c:pt idx="2">
                  <c:v>3460.7164623356498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CE-49EA-AF71-01DB0DDF9C2A}"/>
            </c:ext>
          </c:extLst>
        </c:ser>
        <c:ser>
          <c:idx val="3"/>
          <c:order val="3"/>
          <c:tx>
            <c:strRef>
              <c:f>Источники!$AO$5</c:f>
              <c:strCache>
                <c:ptCount val="1"/>
                <c:pt idx="0">
                  <c:v>Другие секторы</c:v>
                </c:pt>
              </c:strCache>
            </c:strRef>
          </c:tx>
          <c:spPr>
            <a:pattFill prst="trellis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-540000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Источники!$AP$1:$AR$1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Источники!$AP$5:$AR$5</c:f>
              <c:numCache>
                <c:formatCode>0.000</c:formatCode>
                <c:ptCount val="3"/>
                <c:pt idx="0">
                  <c:v>3392.8339324367998</c:v>
                </c:pt>
                <c:pt idx="1">
                  <c:v>2210.5683560043599</c:v>
                </c:pt>
                <c:pt idx="2">
                  <c:v>1890.6754162140001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CE-49EA-AF71-01DB0DDF9C2A}"/>
            </c:ext>
          </c:extLst>
        </c:ser>
        <c:ser>
          <c:idx val="4"/>
          <c:order val="4"/>
          <c:tx>
            <c:strRef>
              <c:f>Источники!$AO$6</c:f>
              <c:strCache>
                <c:ptCount val="1"/>
                <c:pt idx="0">
                  <c:v>Летучие выбросы от топлива</c:v>
                </c:pt>
              </c:strCache>
            </c:strRef>
          </c:tx>
          <c:spPr>
            <a:pattFill prst="trellis">
              <a:fgClr>
                <a:srgbClr val="7030A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-540000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Источники!$AP$1:$AR$1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Источники!$AP$6:$AR$6</c:f>
              <c:numCache>
                <c:formatCode>0.000</c:formatCode>
                <c:ptCount val="3"/>
                <c:pt idx="0">
                  <c:v>177.79954637474</c:v>
                </c:pt>
                <c:pt idx="1">
                  <c:v>201.45655445186301</c:v>
                </c:pt>
                <c:pt idx="2">
                  <c:v>215.96524474965699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CE-49EA-AF71-01DB0DDF9C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42"/>
        <c:overlap val="-36"/>
        <c:axId val="1518517199"/>
        <c:axId val="1518517615"/>
      </c:barChart>
      <c:catAx>
        <c:axId val="151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18517615"/>
        <c:crosses val="autoZero"/>
        <c:auto val="1"/>
        <c:lblAlgn val="ctr"/>
        <c:lblOffset val="100"/>
        <c:noMultiLvlLbl val="0"/>
      </c:catAx>
      <c:valAx>
        <c:axId val="151851761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18517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021452738634463"/>
          <c:y val="0.20528980929977017"/>
          <c:w val="0.25626673985469667"/>
          <c:h val="0.58942002065621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43703703214052902"/>
          <c:y val="0.476851851851852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376353951695"/>
          <c:y val="0.198495188101487"/>
          <c:w val="0.62983988566850502"/>
          <c:h val="0.6946762904636919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07-49E1-8E9F-B8E14E8BCE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07-49E1-8E9F-B8E14E8BCE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07-49E1-8E9F-B8E14E8BCE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907-49E1-8E9F-B8E14E8BCE84}"/>
              </c:ext>
            </c:extLst>
          </c:dPt>
          <c:dLbls>
            <c:dLbl>
              <c:idx val="0"/>
              <c:layout>
                <c:manualLayout>
                  <c:x val="1.67901247625254E-2"/>
                  <c:y val="-0.203703703703704"/>
                </c:manualLayout>
              </c:layout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07-49E1-8E9F-B8E14E8BCE84}"/>
                </c:ext>
              </c:extLst>
            </c:dLbl>
            <c:dLbl>
              <c:idx val="1"/>
              <c:layout>
                <c:manualLayout>
                  <c:x val="0.17209877881588601"/>
                  <c:y val="-0.185185185185185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07-49E1-8E9F-B8E14E8BCE84}"/>
                </c:ext>
              </c:extLst>
            </c:dLbl>
            <c:dLbl>
              <c:idx val="2"/>
              <c:layout>
                <c:manualLayout>
                  <c:x val="5.8765436668839197E-2"/>
                  <c:y val="-2.31481481481480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4558042932481"/>
                      <c:h val="0.173611111111110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907-49E1-8E9F-B8E14E8BCE84}"/>
                </c:ext>
              </c:extLst>
            </c:dLbl>
            <c:dLbl>
              <c:idx val="3"/>
              <c:layout>
                <c:manualLayout>
                  <c:x val="-0.201481497150306"/>
                  <c:y val="-0.180555555555556"/>
                </c:manualLayout>
              </c:layout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07-49E1-8E9F-B8E14E8BCE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Свод!$F$79:$I$79</c:f>
              <c:strCache>
                <c:ptCount val="4"/>
                <c:pt idx="0">
                  <c:v>NOx</c:v>
                </c:pt>
                <c:pt idx="1">
                  <c:v>CO</c:v>
                </c:pt>
                <c:pt idx="2">
                  <c:v>НМЛОС</c:v>
                </c:pt>
                <c:pt idx="3">
                  <c:v>SO2</c:v>
                </c:pt>
              </c:strCache>
            </c:strRef>
          </c:cat>
          <c:val>
            <c:numRef>
              <c:f>Свод!$F$110:$I$110</c:f>
              <c:numCache>
                <c:formatCode>0.000</c:formatCode>
                <c:ptCount val="4"/>
                <c:pt idx="0">
                  <c:v>5.9699999999999996E-3</c:v>
                </c:pt>
                <c:pt idx="1">
                  <c:v>3.1519999999999999E-2</c:v>
                </c:pt>
                <c:pt idx="2">
                  <c:v>1.219511</c:v>
                </c:pt>
                <c:pt idx="3">
                  <c:v>5.94E-3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07-49E1-8E9F-B8E14E8BCE8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r>
              <a:rPr lang="ru-RU" alt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rPr>
              <a:t>1990</a:t>
            </a:r>
          </a:p>
        </c:rich>
      </c:tx>
      <c:layout>
        <c:manualLayout>
          <c:xMode val="edge"/>
          <c:yMode val="edge"/>
          <c:x val="0.455678670360111"/>
          <c:y val="0.4590678580053130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540379288301699"/>
          <c:y val="0.105530065201642"/>
          <c:w val="0.693910078840827"/>
          <c:h val="0.7864090799323839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E9-427B-90FD-0E008C9703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E9-427B-90FD-0E008C9703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Свод!$AG$125:$AH$125</c:f>
              <c:strCache>
                <c:ptCount val="2"/>
                <c:pt idx="0">
                  <c:v>CH4</c:v>
                </c:pt>
                <c:pt idx="1">
                  <c:v>N2O</c:v>
                </c:pt>
              </c:strCache>
            </c:strRef>
          </c:cat>
          <c:val>
            <c:numRef>
              <c:f>Свод!$AG$126:$AH$126</c:f>
              <c:numCache>
                <c:formatCode>0.000</c:formatCode>
                <c:ptCount val="2"/>
                <c:pt idx="0">
                  <c:v>2597.9362884640832</c:v>
                </c:pt>
                <c:pt idx="1">
                  <c:v>3839.7003268093576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E9-427B-90FD-0E008C97039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1">
          <a:solidFill>
            <a:sysClr val="windowText" lastClr="000000"/>
          </a:solidFill>
          <a:latin typeface="Times New Roman" panose="02020603050405020304" pitchFamily="18" charset="0"/>
          <a:ea typeface="Times New Roman" panose="02020603050405020304" pitchFamily="18" charset="0"/>
          <a:cs typeface="Times New Roman" panose="02020603050405020304" pitchFamily="18" charset="0"/>
          <a:sym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65915141902201"/>
          <c:y val="0.116693698948634"/>
          <c:w val="0.84496195169848398"/>
          <c:h val="0.659807749768416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Свод!$B$239</c:f>
              <c:strCache>
                <c:ptCount val="1"/>
                <c:pt idx="0">
                  <c:v>Энергетика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Свод!$A$240:$A$268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Свод!$B$240:$B$268</c:f>
              <c:numCache>
                <c:formatCode>0.000</c:formatCode>
                <c:ptCount val="29"/>
                <c:pt idx="0">
                  <c:v>20529.718867015701</c:v>
                </c:pt>
                <c:pt idx="1">
                  <c:v>18063.522718375199</c:v>
                </c:pt>
                <c:pt idx="2">
                  <c:v>14382.566952217499</c:v>
                </c:pt>
                <c:pt idx="3">
                  <c:v>10629.4282155451</c:v>
                </c:pt>
                <c:pt idx="4">
                  <c:v>7379.8894531030101</c:v>
                </c:pt>
                <c:pt idx="5">
                  <c:v>5398.6753775664902</c:v>
                </c:pt>
                <c:pt idx="6">
                  <c:v>5084.3893310446501</c:v>
                </c:pt>
                <c:pt idx="7">
                  <c:v>5387.2903845869496</c:v>
                </c:pt>
                <c:pt idx="8">
                  <c:v>4813.97699713783</c:v>
                </c:pt>
                <c:pt idx="9">
                  <c:v>4800.6564546489699</c:v>
                </c:pt>
                <c:pt idx="10">
                  <c:v>4421.0422670015596</c:v>
                </c:pt>
                <c:pt idx="11">
                  <c:v>4837.8028653129904</c:v>
                </c:pt>
                <c:pt idx="12">
                  <c:v>4478.8443688645802</c:v>
                </c:pt>
                <c:pt idx="13">
                  <c:v>4625.3401392894102</c:v>
                </c:pt>
                <c:pt idx="14">
                  <c:v>4859.1195227744101</c:v>
                </c:pt>
                <c:pt idx="15">
                  <c:v>5213.31557903057</c:v>
                </c:pt>
                <c:pt idx="16">
                  <c:v>5239.2707290075105</c:v>
                </c:pt>
                <c:pt idx="17">
                  <c:v>6160.4003462600504</c:v>
                </c:pt>
                <c:pt idx="18">
                  <c:v>7070.7791745820896</c:v>
                </c:pt>
                <c:pt idx="19">
                  <c:v>6911.5878889667301</c:v>
                </c:pt>
                <c:pt idx="20">
                  <c:v>6273.3560168491704</c:v>
                </c:pt>
                <c:pt idx="21">
                  <c:v>7658.6523745231598</c:v>
                </c:pt>
                <c:pt idx="22">
                  <c:v>9205.8122853087607</c:v>
                </c:pt>
                <c:pt idx="23">
                  <c:v>8958.7669861728009</c:v>
                </c:pt>
                <c:pt idx="24">
                  <c:v>9221.2087889752002</c:v>
                </c:pt>
                <c:pt idx="25">
                  <c:v>9920.1060528473699</c:v>
                </c:pt>
                <c:pt idx="26">
                  <c:v>8546.3743680225307</c:v>
                </c:pt>
                <c:pt idx="27">
                  <c:v>9129.5035868626292</c:v>
                </c:pt>
                <c:pt idx="28">
                  <c:v>10923.479583088292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7-4C98-A2EC-B2357CC2A136}"/>
            </c:ext>
          </c:extLst>
        </c:ser>
        <c:ser>
          <c:idx val="1"/>
          <c:order val="1"/>
          <c:tx>
            <c:strRef>
              <c:f>Свод!$C$239</c:f>
              <c:strCache>
                <c:ptCount val="1"/>
                <c:pt idx="0">
                  <c:v>ППИП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Свод!$A$240:$A$268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Свод!$C$240:$C$268</c:f>
              <c:numCache>
                <c:formatCode>0.000</c:formatCode>
                <c:ptCount val="29"/>
                <c:pt idx="0">
                  <c:v>871.63847402338502</c:v>
                </c:pt>
                <c:pt idx="1">
                  <c:v>829.76466551818498</c:v>
                </c:pt>
                <c:pt idx="2">
                  <c:v>636.14450782381903</c:v>
                </c:pt>
                <c:pt idx="3">
                  <c:v>393.42707414325599</c:v>
                </c:pt>
                <c:pt idx="4">
                  <c:v>210.270232123499</c:v>
                </c:pt>
                <c:pt idx="5">
                  <c:v>169.14894351675301</c:v>
                </c:pt>
                <c:pt idx="6">
                  <c:v>271.20713324028901</c:v>
                </c:pt>
                <c:pt idx="7">
                  <c:v>331.97053034637798</c:v>
                </c:pt>
                <c:pt idx="8">
                  <c:v>346.57761867127698</c:v>
                </c:pt>
                <c:pt idx="9">
                  <c:v>202.09508454778401</c:v>
                </c:pt>
                <c:pt idx="10">
                  <c:v>227.930007403291</c:v>
                </c:pt>
                <c:pt idx="11">
                  <c:v>236.97230514686001</c:v>
                </c:pt>
                <c:pt idx="12">
                  <c:v>269.26131577058101</c:v>
                </c:pt>
                <c:pt idx="13">
                  <c:v>370.01206510989198</c:v>
                </c:pt>
                <c:pt idx="14">
                  <c:v>435.13028900920602</c:v>
                </c:pt>
                <c:pt idx="15">
                  <c:v>482.93025556804298</c:v>
                </c:pt>
                <c:pt idx="16">
                  <c:v>556.22653836132599</c:v>
                </c:pt>
                <c:pt idx="17">
                  <c:v>585.43544479713103</c:v>
                </c:pt>
                <c:pt idx="18">
                  <c:v>507.01080346188598</c:v>
                </c:pt>
                <c:pt idx="19">
                  <c:v>266.18014107650203</c:v>
                </c:pt>
                <c:pt idx="20">
                  <c:v>431.87659687573898</c:v>
                </c:pt>
                <c:pt idx="21">
                  <c:v>569.07942391220297</c:v>
                </c:pt>
                <c:pt idx="22">
                  <c:v>735.16900089866704</c:v>
                </c:pt>
                <c:pt idx="23">
                  <c:v>950.554418530264</c:v>
                </c:pt>
                <c:pt idx="24">
                  <c:v>1073.5051609392101</c:v>
                </c:pt>
                <c:pt idx="25">
                  <c:v>944.07058371616301</c:v>
                </c:pt>
                <c:pt idx="26">
                  <c:v>953.25900915768705</c:v>
                </c:pt>
                <c:pt idx="27">
                  <c:v>1078.09752823901</c:v>
                </c:pt>
                <c:pt idx="28">
                  <c:v>1162.55252274145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D7-4C98-A2EC-B2357CC2A136}"/>
            </c:ext>
          </c:extLst>
        </c:ser>
        <c:ser>
          <c:idx val="2"/>
          <c:order val="2"/>
          <c:tx>
            <c:strRef>
              <c:f>Свод!$D$239</c:f>
              <c:strCache>
                <c:ptCount val="1"/>
                <c:pt idx="0">
                  <c:v>СХ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Свод!$A$240:$A$268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Свод!$D$240:$D$268</c:f>
              <c:numCache>
                <c:formatCode>0.000</c:formatCode>
                <c:ptCount val="29"/>
                <c:pt idx="0">
                  <c:v>6437.6366152734399</c:v>
                </c:pt>
                <c:pt idx="1">
                  <c:v>6641.5792318501799</c:v>
                </c:pt>
                <c:pt idx="2">
                  <c:v>6071.0642043841599</c:v>
                </c:pt>
                <c:pt idx="3">
                  <c:v>3957.8617379185498</c:v>
                </c:pt>
                <c:pt idx="4">
                  <c:v>3154.1111447642502</c:v>
                </c:pt>
                <c:pt idx="5">
                  <c:v>2814.6573510234998</c:v>
                </c:pt>
                <c:pt idx="6">
                  <c:v>2734.1424870876899</c:v>
                </c:pt>
                <c:pt idx="7">
                  <c:v>3144.8410493684801</c:v>
                </c:pt>
                <c:pt idx="8">
                  <c:v>3114.8132998477799</c:v>
                </c:pt>
                <c:pt idx="9">
                  <c:v>3154.5144276829101</c:v>
                </c:pt>
                <c:pt idx="10">
                  <c:v>3210.0437790389701</c:v>
                </c:pt>
                <c:pt idx="11">
                  <c:v>3226.57779238681</c:v>
                </c:pt>
                <c:pt idx="12">
                  <c:v>3270.2107324624299</c:v>
                </c:pt>
                <c:pt idx="13">
                  <c:v>3254.21075581488</c:v>
                </c:pt>
                <c:pt idx="14">
                  <c:v>3308.0480679574398</c:v>
                </c:pt>
                <c:pt idx="15">
                  <c:v>3414.7760794549099</c:v>
                </c:pt>
                <c:pt idx="16">
                  <c:v>3549.5782917612701</c:v>
                </c:pt>
                <c:pt idx="17">
                  <c:v>3651.92017815805</c:v>
                </c:pt>
                <c:pt idx="18">
                  <c:v>3893.0936688193701</c:v>
                </c:pt>
                <c:pt idx="19">
                  <c:v>4033.8219149995998</c:v>
                </c:pt>
                <c:pt idx="20">
                  <c:v>4089.4274896387001</c:v>
                </c:pt>
                <c:pt idx="21">
                  <c:v>4302.0076339175002</c:v>
                </c:pt>
                <c:pt idx="22">
                  <c:v>4369.7949498757298</c:v>
                </c:pt>
                <c:pt idx="23">
                  <c:v>4459.2380946568801</c:v>
                </c:pt>
                <c:pt idx="24">
                  <c:v>4732.3951650164499</c:v>
                </c:pt>
                <c:pt idx="25">
                  <c:v>4803.0180494775796</c:v>
                </c:pt>
                <c:pt idx="26">
                  <c:v>4891.2978555747104</c:v>
                </c:pt>
                <c:pt idx="27">
                  <c:v>5074.3677053210004</c:v>
                </c:pt>
                <c:pt idx="28">
                  <c:v>5196.3416237349202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D7-4C98-A2EC-B2357CC2A136}"/>
            </c:ext>
          </c:extLst>
        </c:ser>
        <c:ser>
          <c:idx val="3"/>
          <c:order val="3"/>
          <c:tx>
            <c:strRef>
              <c:f>Свод!$E$239</c:f>
              <c:strCache>
                <c:ptCount val="1"/>
                <c:pt idx="0">
                  <c:v>ЛХДВЗ</c:v>
                </c:pt>
              </c:strCache>
            </c:strRef>
          </c:tx>
          <c:spPr>
            <a:solidFill>
              <a:srgbClr val="00E266"/>
            </a:solidFill>
            <a:ln>
              <a:noFill/>
            </a:ln>
            <a:effectLst/>
          </c:spPr>
          <c:invertIfNegative val="0"/>
          <c:cat>
            <c:numRef>
              <c:f>Свод!$A$240:$A$268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Свод!$E$240:$E$268</c:f>
              <c:numCache>
                <c:formatCode>0.000</c:formatCode>
                <c:ptCount val="29"/>
                <c:pt idx="0">
                  <c:v>-10273.525171351601</c:v>
                </c:pt>
                <c:pt idx="1">
                  <c:v>-10294.4825360862</c:v>
                </c:pt>
                <c:pt idx="2">
                  <c:v>-10289.530417681401</c:v>
                </c:pt>
                <c:pt idx="3">
                  <c:v>-10293.5741052142</c:v>
                </c:pt>
                <c:pt idx="4">
                  <c:v>-10309.734291492099</c:v>
                </c:pt>
                <c:pt idx="5">
                  <c:v>-10323.6469528208</c:v>
                </c:pt>
                <c:pt idx="6">
                  <c:v>-10032.158757167101</c:v>
                </c:pt>
                <c:pt idx="7">
                  <c:v>-10303.285695286801</c:v>
                </c:pt>
                <c:pt idx="8">
                  <c:v>-10331.5113478896</c:v>
                </c:pt>
                <c:pt idx="9">
                  <c:v>-10339.0948362698</c:v>
                </c:pt>
                <c:pt idx="10">
                  <c:v>-10303.876819938399</c:v>
                </c:pt>
                <c:pt idx="11">
                  <c:v>-10221.397809956799</c:v>
                </c:pt>
                <c:pt idx="12">
                  <c:v>-10239.2599738393</c:v>
                </c:pt>
                <c:pt idx="13">
                  <c:v>-9914.3159746724905</c:v>
                </c:pt>
                <c:pt idx="14">
                  <c:v>-10302.8660812045</c:v>
                </c:pt>
                <c:pt idx="15">
                  <c:v>-10205.986026917901</c:v>
                </c:pt>
                <c:pt idx="16">
                  <c:v>-10208.9288337945</c:v>
                </c:pt>
                <c:pt idx="17">
                  <c:v>-10309.901801418</c:v>
                </c:pt>
                <c:pt idx="18">
                  <c:v>-10250.7049287102</c:v>
                </c:pt>
                <c:pt idx="19">
                  <c:v>-10303.4021626716</c:v>
                </c:pt>
                <c:pt idx="20">
                  <c:v>-10334.544220818099</c:v>
                </c:pt>
                <c:pt idx="21">
                  <c:v>-10295.773858763099</c:v>
                </c:pt>
                <c:pt idx="22">
                  <c:v>-10324.340000832601</c:v>
                </c:pt>
                <c:pt idx="23">
                  <c:v>-10216.191430852499</c:v>
                </c:pt>
                <c:pt idx="24">
                  <c:v>-10327.717642706501</c:v>
                </c:pt>
                <c:pt idx="25">
                  <c:v>-10336.5304369326</c:v>
                </c:pt>
                <c:pt idx="26">
                  <c:v>-10302.540278723</c:v>
                </c:pt>
                <c:pt idx="27">
                  <c:v>-10367.3139448905</c:v>
                </c:pt>
                <c:pt idx="28">
                  <c:v>-10941.370537922499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D7-4C98-A2EC-B2357CC2A136}"/>
            </c:ext>
          </c:extLst>
        </c:ser>
        <c:ser>
          <c:idx val="4"/>
          <c:order val="4"/>
          <c:tx>
            <c:strRef>
              <c:f>Свод!$F$239</c:f>
              <c:strCache>
                <c:ptCount val="1"/>
                <c:pt idx="0">
                  <c:v>Отходы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Свод!$A$240:$A$268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Свод!$F$240:$F$268</c:f>
              <c:numCache>
                <c:formatCode>0.000</c:formatCode>
                <c:ptCount val="29"/>
                <c:pt idx="0">
                  <c:v>451.68179843433001</c:v>
                </c:pt>
                <c:pt idx="1">
                  <c:v>451.68615391803399</c:v>
                </c:pt>
                <c:pt idx="2">
                  <c:v>439.37794228950003</c:v>
                </c:pt>
                <c:pt idx="3">
                  <c:v>439.103872341684</c:v>
                </c:pt>
                <c:pt idx="4">
                  <c:v>422.41540876322699</c:v>
                </c:pt>
                <c:pt idx="5">
                  <c:v>423.18771339014802</c:v>
                </c:pt>
                <c:pt idx="6">
                  <c:v>425.86435244579201</c:v>
                </c:pt>
                <c:pt idx="7">
                  <c:v>419.98741411759897</c:v>
                </c:pt>
                <c:pt idx="8">
                  <c:v>415.53467965004899</c:v>
                </c:pt>
                <c:pt idx="9">
                  <c:v>413.69382792798899</c:v>
                </c:pt>
                <c:pt idx="10">
                  <c:v>417.48056453652401</c:v>
                </c:pt>
                <c:pt idx="11">
                  <c:v>416.26340248627002</c:v>
                </c:pt>
                <c:pt idx="12">
                  <c:v>422.324842856256</c:v>
                </c:pt>
                <c:pt idx="13">
                  <c:v>426.32774085555099</c:v>
                </c:pt>
                <c:pt idx="14">
                  <c:v>432.71360053415998</c:v>
                </c:pt>
                <c:pt idx="15">
                  <c:v>429.96319351813003</c:v>
                </c:pt>
                <c:pt idx="16">
                  <c:v>434.54866613008602</c:v>
                </c:pt>
                <c:pt idx="17">
                  <c:v>433.42300882952298</c:v>
                </c:pt>
                <c:pt idx="18">
                  <c:v>439.49549909017099</c:v>
                </c:pt>
                <c:pt idx="19">
                  <c:v>459.14473058771898</c:v>
                </c:pt>
                <c:pt idx="20">
                  <c:v>472.88687646677403</c:v>
                </c:pt>
                <c:pt idx="21">
                  <c:v>483.71678139686497</c:v>
                </c:pt>
                <c:pt idx="22">
                  <c:v>494.21600786980599</c:v>
                </c:pt>
                <c:pt idx="23">
                  <c:v>517.62725418898594</c:v>
                </c:pt>
                <c:pt idx="24">
                  <c:v>527.74065921746705</c:v>
                </c:pt>
                <c:pt idx="25">
                  <c:v>536.21020908255696</c:v>
                </c:pt>
                <c:pt idx="26">
                  <c:v>559.00895222735005</c:v>
                </c:pt>
                <c:pt idx="27">
                  <c:v>562.81229658256598</c:v>
                </c:pt>
                <c:pt idx="28">
                  <c:v>576.03718887381206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D7-4C98-A2EC-B2357CC2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6"/>
        <c:overlap val="100"/>
        <c:axId val="1785531311"/>
        <c:axId val="1785525071"/>
      </c:barChart>
      <c:catAx>
        <c:axId val="178553131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85525071"/>
        <c:crosses val="autoZero"/>
        <c:auto val="1"/>
        <c:lblAlgn val="ctr"/>
        <c:lblOffset val="100"/>
        <c:noMultiLvlLbl val="0"/>
      </c:catAx>
      <c:valAx>
        <c:axId val="1785525071"/>
        <c:scaling>
          <c:orientation val="minMax"/>
          <c:max val="32000"/>
          <c:min val="-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Гг</a:t>
                </a: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CO2 </a:t>
                </a:r>
                <a:r>
                  <a:rPr lang="ru-RU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эквивалента</a:t>
                </a:r>
                <a:endParaRPr lang="en-US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cross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85531311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r>
              <a:rPr lang="ru-RU" alt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42678308436776802"/>
          <c:y val="0.4593119810201660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611192930780601"/>
          <c:y val="0.10723606168446"/>
          <c:w val="0.70018935409215199"/>
          <c:h val="0.7895610913404510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F6-4A46-8F09-94918623D2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F6-4A46-8F09-94918623D2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Свод!$AG$125:$AH$125</c:f>
              <c:strCache>
                <c:ptCount val="2"/>
                <c:pt idx="0">
                  <c:v>CH4</c:v>
                </c:pt>
                <c:pt idx="1">
                  <c:v>N2O</c:v>
                </c:pt>
              </c:strCache>
            </c:strRef>
          </c:cat>
          <c:val>
            <c:numRef>
              <c:f>Свод!$AG$152:$AH$152</c:f>
              <c:numCache>
                <c:formatCode>0.000</c:formatCode>
                <c:ptCount val="2"/>
                <c:pt idx="0">
                  <c:v>2679.4876399341119</c:v>
                </c:pt>
                <c:pt idx="1">
                  <c:v>2211.8102156405957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F6-4A46-8F09-94918623D27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1">
          <a:solidFill>
            <a:sysClr val="windowText" lastClr="000000"/>
          </a:solidFill>
          <a:latin typeface="Times New Roman" panose="02020603050405020304" pitchFamily="18" charset="0"/>
          <a:ea typeface="Times New Roman" panose="02020603050405020304" pitchFamily="18" charset="0"/>
          <a:cs typeface="Times New Roman" panose="02020603050405020304" pitchFamily="18" charset="0"/>
          <a:sym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r>
              <a:rPr lang="ru-RU" alt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rPr>
              <a:t>2020</a:t>
            </a:r>
            <a:endParaRPr lang="ru-RU" sz="1200" b="1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43509257288784797"/>
          <c:y val="0.46208362863217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32730368163401"/>
          <c:y val="0.13796361918261299"/>
          <c:w val="0.69929772291976999"/>
          <c:h val="0.7762815969761399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F6-4069-B4E6-87CBDCC6BA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F6-4069-B4E6-87CBDCC6BA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Свод!$AG$125:$AH$125</c:f>
              <c:strCache>
                <c:ptCount val="2"/>
                <c:pt idx="0">
                  <c:v>CH4</c:v>
                </c:pt>
                <c:pt idx="1">
                  <c:v>N2O</c:v>
                </c:pt>
              </c:strCache>
            </c:strRef>
          </c:cat>
          <c:val>
            <c:numRef>
              <c:f>Свод!$AG$156:$AH$156</c:f>
              <c:numCache>
                <c:formatCode>0.000</c:formatCode>
                <c:ptCount val="2"/>
                <c:pt idx="0">
                  <c:v>2955.5520446294718</c:v>
                </c:pt>
                <c:pt idx="1">
                  <c:v>2374.4374845755492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F6-4069-B4E6-87CBDCC6BA8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08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r>
              <a:rPr lang="en-US" sz="108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rPr>
              <a:t>Gg</a:t>
            </a:r>
          </a:p>
        </c:rich>
      </c:tx>
      <c:layout>
        <c:manualLayout>
          <c:xMode val="edge"/>
          <c:yMode val="edge"/>
          <c:x val="7.8683710421559402E-2"/>
          <c:y val="5.0711716255739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en-US" sz="108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848946265033706E-2"/>
          <c:y val="8.3933787731256093E-2"/>
          <c:w val="0.91287653095001697"/>
          <c:h val="0.711470301850049"/>
        </c:manualLayout>
      </c:layout>
      <c:lineChart>
        <c:grouping val="standard"/>
        <c:varyColors val="0"/>
        <c:ser>
          <c:idx val="0"/>
          <c:order val="0"/>
          <c:tx>
            <c:strRef>
              <c:f>Свод!$Q$125</c:f>
              <c:strCache>
                <c:ptCount val="1"/>
                <c:pt idx="0">
                  <c:v>NOx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Свод!$A$126:$A$156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Свод!$Q$126:$Q$156</c:f>
              <c:numCache>
                <c:formatCode>0.000</c:formatCode>
                <c:ptCount val="31"/>
                <c:pt idx="0">
                  <c:v>0.30692130000000001</c:v>
                </c:pt>
                <c:pt idx="1">
                  <c:v>0.30085840000000003</c:v>
                </c:pt>
                <c:pt idx="2">
                  <c:v>0.33509060000000002</c:v>
                </c:pt>
                <c:pt idx="3">
                  <c:v>0.3884495</c:v>
                </c:pt>
                <c:pt idx="4">
                  <c:v>0.37627139999999998</c:v>
                </c:pt>
                <c:pt idx="5">
                  <c:v>0.40238760000000001</c:v>
                </c:pt>
                <c:pt idx="6">
                  <c:v>0.50347560000000002</c:v>
                </c:pt>
                <c:pt idx="7">
                  <c:v>0.57688070000000002</c:v>
                </c:pt>
                <c:pt idx="8">
                  <c:v>0.55996400000000002</c:v>
                </c:pt>
                <c:pt idx="9">
                  <c:v>0.56314249999999999</c:v>
                </c:pt>
                <c:pt idx="10">
                  <c:v>0.59323079999999995</c:v>
                </c:pt>
                <c:pt idx="11">
                  <c:v>0.61225569999999996</c:v>
                </c:pt>
                <c:pt idx="12">
                  <c:v>0.57552349999999997</c:v>
                </c:pt>
                <c:pt idx="13">
                  <c:v>0.53276880000000004</c:v>
                </c:pt>
                <c:pt idx="14">
                  <c:v>0.52486560000000004</c:v>
                </c:pt>
                <c:pt idx="15">
                  <c:v>0.53492689999999998</c:v>
                </c:pt>
                <c:pt idx="16">
                  <c:v>0.53492689999999998</c:v>
                </c:pt>
                <c:pt idx="17">
                  <c:v>0.48075909999999999</c:v>
                </c:pt>
                <c:pt idx="18">
                  <c:v>0.51200029999999996</c:v>
                </c:pt>
                <c:pt idx="19">
                  <c:v>0.5270359</c:v>
                </c:pt>
                <c:pt idx="20">
                  <c:v>0.4929538</c:v>
                </c:pt>
                <c:pt idx="21">
                  <c:v>0.49568630000000002</c:v>
                </c:pt>
                <c:pt idx="22">
                  <c:v>0.49064560000000002</c:v>
                </c:pt>
                <c:pt idx="23">
                  <c:v>0.50440989999999997</c:v>
                </c:pt>
                <c:pt idx="24">
                  <c:v>0.49851230000000002</c:v>
                </c:pt>
                <c:pt idx="25">
                  <c:v>0.4817302</c:v>
                </c:pt>
                <c:pt idx="26">
                  <c:v>0.45786159999999998</c:v>
                </c:pt>
                <c:pt idx="27">
                  <c:v>0.43968570000000001</c:v>
                </c:pt>
                <c:pt idx="28">
                  <c:v>0.45106059999999998</c:v>
                </c:pt>
                <c:pt idx="29">
                  <c:v>0.44130429999999998</c:v>
                </c:pt>
                <c:pt idx="30">
                  <c:v>0.44640210000000002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3-481F-AFC3-1C68D069E3FD}"/>
            </c:ext>
          </c:extLst>
        </c:ser>
        <c:ser>
          <c:idx val="1"/>
          <c:order val="1"/>
          <c:tx>
            <c:strRef>
              <c:f>Свод!$R$125</c:f>
              <c:strCache>
                <c:ptCount val="1"/>
                <c:pt idx="0">
                  <c:v>CO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Свод!$A$126:$A$156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Свод!$R$126:$R$156</c:f>
              <c:numCache>
                <c:formatCode>0.000</c:formatCode>
                <c:ptCount val="31"/>
                <c:pt idx="0">
                  <c:v>11.29470384</c:v>
                </c:pt>
                <c:pt idx="1">
                  <c:v>11.071589120000001</c:v>
                </c:pt>
                <c:pt idx="2">
                  <c:v>12.33133408</c:v>
                </c:pt>
                <c:pt idx="3">
                  <c:v>14.2949416</c:v>
                </c:pt>
                <c:pt idx="4">
                  <c:v>13.846787519999999</c:v>
                </c:pt>
                <c:pt idx="5">
                  <c:v>14.807863680000001</c:v>
                </c:pt>
                <c:pt idx="6">
                  <c:v>18.52790208</c:v>
                </c:pt>
                <c:pt idx="7">
                  <c:v>21.22920976</c:v>
                </c:pt>
                <c:pt idx="8">
                  <c:v>20.606675200000002</c:v>
                </c:pt>
                <c:pt idx="9">
                  <c:v>20.723644</c:v>
                </c:pt>
                <c:pt idx="10">
                  <c:v>21.830893440000001</c:v>
                </c:pt>
                <c:pt idx="11">
                  <c:v>22.53100976</c:v>
                </c:pt>
                <c:pt idx="12">
                  <c:v>21.179264799999999</c:v>
                </c:pt>
                <c:pt idx="13">
                  <c:v>19.605891840000002</c:v>
                </c:pt>
                <c:pt idx="14">
                  <c:v>19.315054079999999</c:v>
                </c:pt>
                <c:pt idx="15">
                  <c:v>19.685309920000002</c:v>
                </c:pt>
                <c:pt idx="16">
                  <c:v>19.21405648</c:v>
                </c:pt>
                <c:pt idx="17">
                  <c:v>17.691934880000002</c:v>
                </c:pt>
                <c:pt idx="18">
                  <c:v>18.84161104</c:v>
                </c:pt>
                <c:pt idx="19">
                  <c:v>19.394921119999999</c:v>
                </c:pt>
                <c:pt idx="20">
                  <c:v>18.14069984</c:v>
                </c:pt>
                <c:pt idx="21">
                  <c:v>18.241255840000001</c:v>
                </c:pt>
                <c:pt idx="22">
                  <c:v>18.05575808</c:v>
                </c:pt>
                <c:pt idx="23">
                  <c:v>18.56228432</c:v>
                </c:pt>
                <c:pt idx="24">
                  <c:v>18.345252639999998</c:v>
                </c:pt>
                <c:pt idx="25">
                  <c:v>17.727671359999999</c:v>
                </c:pt>
                <c:pt idx="26">
                  <c:v>16.84930688</c:v>
                </c:pt>
                <c:pt idx="27">
                  <c:v>16.18043376</c:v>
                </c:pt>
                <c:pt idx="28">
                  <c:v>16.599030079999999</c:v>
                </c:pt>
                <c:pt idx="29">
                  <c:v>16.239998239999998</c:v>
                </c:pt>
                <c:pt idx="30">
                  <c:v>16.427597280000001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3-481F-AFC3-1C68D069E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189674"/>
        <c:axId val="23707028"/>
      </c:lineChart>
      <c:catAx>
        <c:axId val="37218967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0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  <c:crossAx val="23707028"/>
        <c:crosses val="autoZero"/>
        <c:auto val="1"/>
        <c:lblAlgn val="ctr"/>
        <c:lblOffset val="100"/>
        <c:noMultiLvlLbl val="0"/>
      </c:catAx>
      <c:valAx>
        <c:axId val="237070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  <c:crossAx val="3721896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39865339578454301"/>
          <c:y val="0.91283486605357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900">
          <a:solidFill>
            <a:sysClr val="windowText" lastClr="000000"/>
          </a:solidFill>
          <a:latin typeface="Times New Roman" panose="02020603050405020304" pitchFamily="18" charset="0"/>
          <a:ea typeface="Times New Roman" panose="02020603050405020304" pitchFamily="18" charset="0"/>
          <a:cs typeface="Times New Roman" panose="02020603050405020304" pitchFamily="18" charset="0"/>
          <a:sym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1990</a:t>
            </a:r>
          </a:p>
        </c:rich>
      </c:tx>
      <c:layout>
        <c:manualLayout>
          <c:xMode val="edge"/>
          <c:yMode val="edge"/>
          <c:x val="0.44782048529096002"/>
          <c:y val="0.4802362562471599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40669959201199"/>
          <c:y val="0.13743752839618401"/>
          <c:w val="0.73478204852909601"/>
          <c:h val="0.777346660608813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18-488B-B2C4-F267E8D739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18-488B-B2C4-F267E8D73902}"/>
              </c:ext>
            </c:extLst>
          </c:dPt>
          <c:dLbls>
            <c:dLbl>
              <c:idx val="0"/>
              <c:layout>
                <c:manualLayout>
                  <c:x val="0.130500106886003"/>
                  <c:y val="-0.168103448275861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18-488B-B2C4-F267E8D739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Свод!$Q$125:$R$125</c:f>
              <c:strCache>
                <c:ptCount val="2"/>
                <c:pt idx="0">
                  <c:v>NOx</c:v>
                </c:pt>
                <c:pt idx="1">
                  <c:v>CO</c:v>
                </c:pt>
              </c:strCache>
            </c:strRef>
          </c:cat>
          <c:val>
            <c:numRef>
              <c:f>Свод!$Q$126:$R$126</c:f>
              <c:numCache>
                <c:formatCode>0.000</c:formatCode>
                <c:ptCount val="2"/>
                <c:pt idx="0">
                  <c:v>0.30692130000000001</c:v>
                </c:pt>
                <c:pt idx="1">
                  <c:v>11.29470384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18-488B-B2C4-F267E8D7390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3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449680346463188"/>
          <c:y val="0.4590163934426230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075685708393501"/>
          <c:y val="0.13114754098360701"/>
          <c:w val="0.70282532480923898"/>
          <c:h val="0.7759562841530049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D1-45C1-82DC-078B2D56B1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D1-45C1-82DC-078B2D56B1A1}"/>
              </c:ext>
            </c:extLst>
          </c:dPt>
          <c:dLbls>
            <c:dLbl>
              <c:idx val="0"/>
              <c:layout>
                <c:manualLayout>
                  <c:x val="0.143534749432873"/>
                  <c:y val="-0.153005464480873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D1-45C1-82DC-078B2D56B1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Свод!$Q$125:$R$125</c:f>
              <c:strCache>
                <c:ptCount val="2"/>
                <c:pt idx="0">
                  <c:v>NOx</c:v>
                </c:pt>
                <c:pt idx="1">
                  <c:v>CO</c:v>
                </c:pt>
              </c:strCache>
            </c:strRef>
          </c:cat>
          <c:val>
            <c:numRef>
              <c:f>Свод!$Q$154:$R$154</c:f>
              <c:numCache>
                <c:formatCode>0.000</c:formatCode>
                <c:ptCount val="2"/>
                <c:pt idx="0">
                  <c:v>0.45106059999999998</c:v>
                </c:pt>
                <c:pt idx="1">
                  <c:v>16.599030079999999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D1-45C1-82DC-078B2D56B1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46849087893864"/>
          <c:y val="0.4721129368201810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571310116086199"/>
          <c:y val="0.15459384401758899"/>
          <c:w val="0.67014096185738004"/>
          <c:h val="0.7481508909974540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EC-4FB5-927D-FEDB426156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3EC-4FB5-927D-FEDB4261568F}"/>
              </c:ext>
            </c:extLst>
          </c:dPt>
          <c:dLbls>
            <c:dLbl>
              <c:idx val="0"/>
              <c:layout>
                <c:manualLayout>
                  <c:x val="0.14925373134328401"/>
                  <c:y val="-0.1666280953482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EC-4FB5-927D-FEDB426156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Свод!$Z$125:$AA$125</c:f>
              <c:strCache>
                <c:ptCount val="2"/>
                <c:pt idx="0">
                  <c:v>NOx</c:v>
                </c:pt>
                <c:pt idx="1">
                  <c:v>CO</c:v>
                </c:pt>
              </c:strCache>
            </c:strRef>
          </c:cat>
          <c:val>
            <c:numRef>
              <c:f>Свод!$Z$156:$AA$156</c:f>
              <c:numCache>
                <c:formatCode>0.0000</c:formatCode>
                <c:ptCount val="2"/>
                <c:pt idx="0" formatCode="0.00000">
                  <c:v>1.9008E-3</c:v>
                </c:pt>
                <c:pt idx="1">
                  <c:v>6.77952E-2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EC-4FB5-927D-FEDB4261568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26350789692"/>
          <c:y val="0.179875886524823"/>
          <c:w val="0.86350789692435603"/>
          <c:h val="0.773359929078013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E2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2873083741787501E-2"/>
                  <c:y val="-2.65957446808510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470-4E0D-959F-CE53088C0FF0}"/>
                </c:ext>
              </c:extLst>
            </c:dLbl>
            <c:dLbl>
              <c:idx val="28"/>
              <c:layout>
                <c:manualLayout>
                  <c:x val="-8.7704661591406802E-2"/>
                  <c:y val="-2.39361702127659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863280842632198E-2"/>
                      <c:h val="6.49379432624112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470-4E0D-959F-CE53088C0FF0}"/>
                </c:ext>
              </c:extLst>
            </c:dLbl>
            <c:dLbl>
              <c:idx val="30"/>
              <c:layout>
                <c:manualLayout>
                  <c:x val="9.4847711103652998E-17"/>
                  <c:y val="-1.196808510638299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rPr>
                      <a:t>-10960,100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470-4E0D-959F-CE53088C0FF0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Свод!$A$163:$A$193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Свод!$J$163:$J$193</c:f>
              <c:numCache>
                <c:formatCode>0.000</c:formatCode>
                <c:ptCount val="31"/>
                <c:pt idx="0">
                  <c:v>-10273.525171351601</c:v>
                </c:pt>
                <c:pt idx="1">
                  <c:v>-10294.4825360862</c:v>
                </c:pt>
                <c:pt idx="2">
                  <c:v>-10289.530417681401</c:v>
                </c:pt>
                <c:pt idx="3">
                  <c:v>-10293.5741052142</c:v>
                </c:pt>
                <c:pt idx="4">
                  <c:v>-10309.734291492099</c:v>
                </c:pt>
                <c:pt idx="5">
                  <c:v>-10323.6469528208</c:v>
                </c:pt>
                <c:pt idx="6">
                  <c:v>-10032.158757167101</c:v>
                </c:pt>
                <c:pt idx="7">
                  <c:v>-10303.285695286801</c:v>
                </c:pt>
                <c:pt idx="8">
                  <c:v>-10331.5113478896</c:v>
                </c:pt>
                <c:pt idx="9">
                  <c:v>-10339.0948362698</c:v>
                </c:pt>
                <c:pt idx="10">
                  <c:v>-10303.876819938399</c:v>
                </c:pt>
                <c:pt idx="11">
                  <c:v>-10221.397809956799</c:v>
                </c:pt>
                <c:pt idx="12">
                  <c:v>-10239.2599738393</c:v>
                </c:pt>
                <c:pt idx="13">
                  <c:v>-9914.3159746724905</c:v>
                </c:pt>
                <c:pt idx="14">
                  <c:v>-10302.8660812045</c:v>
                </c:pt>
                <c:pt idx="15">
                  <c:v>-10205.986026917901</c:v>
                </c:pt>
                <c:pt idx="16">
                  <c:v>-10208.9288337945</c:v>
                </c:pt>
                <c:pt idx="17">
                  <c:v>-10309.901801418</c:v>
                </c:pt>
                <c:pt idx="18">
                  <c:v>-10250.7049287102</c:v>
                </c:pt>
                <c:pt idx="19">
                  <c:v>-10303.4021626716</c:v>
                </c:pt>
                <c:pt idx="20">
                  <c:v>-10334.544220818099</c:v>
                </c:pt>
                <c:pt idx="21">
                  <c:v>-10295.773858763099</c:v>
                </c:pt>
                <c:pt idx="22">
                  <c:v>-10324.340000832601</c:v>
                </c:pt>
                <c:pt idx="23">
                  <c:v>-10216.191430852499</c:v>
                </c:pt>
                <c:pt idx="24">
                  <c:v>-10327.717642706501</c:v>
                </c:pt>
                <c:pt idx="25">
                  <c:v>-10336.5304369326</c:v>
                </c:pt>
                <c:pt idx="26">
                  <c:v>-10302.540278723</c:v>
                </c:pt>
                <c:pt idx="27">
                  <c:v>-10367.313944890488</c:v>
                </c:pt>
                <c:pt idx="28">
                  <c:v>-10941.370537922499</c:v>
                </c:pt>
                <c:pt idx="29">
                  <c:v>-10954.623783305</c:v>
                </c:pt>
                <c:pt idx="30">
                  <c:v>-10960.100073228899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70-4E0D-959F-CE53088C0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2458144"/>
        <c:axId val="273627302"/>
      </c:barChart>
      <c:catAx>
        <c:axId val="382458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high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  <c:crossAx val="273627302"/>
        <c:crosses val="autoZero"/>
        <c:auto val="1"/>
        <c:lblAlgn val="ctr"/>
        <c:lblOffset val="100"/>
        <c:noMultiLvlLbl val="0"/>
      </c:catAx>
      <c:valAx>
        <c:axId val="27362730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Gg CO2 </a:t>
                </a:r>
              </a:p>
            </c:rich>
          </c:tx>
          <c:layout>
            <c:manualLayout>
              <c:xMode val="edge"/>
              <c:yMode val="edge"/>
              <c:x val="3.1172069825436402E-3"/>
              <c:y val="0.371298758865247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cross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  <c:crossAx val="38245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>
          <a:solidFill>
            <a:sysClr val="windowText" lastClr="000000"/>
          </a:solidFill>
          <a:latin typeface="Times New Roman" panose="02020603050405020304" pitchFamily="18" charset="0"/>
          <a:ea typeface="Times New Roman" panose="02020603050405020304" pitchFamily="18" charset="0"/>
          <a:cs typeface="Times New Roman" panose="02020603050405020304" pitchFamily="18" charset="0"/>
          <a:sym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9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r>
              <a:rPr lang="en-US" sz="90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rPr>
              <a:t>Gg</a:t>
            </a:r>
          </a:p>
        </c:rich>
      </c:tx>
      <c:layout>
        <c:manualLayout>
          <c:xMode val="edge"/>
          <c:yMode val="edge"/>
          <c:x val="6.7390983393225412E-2"/>
          <c:y val="5.700497839958927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en-US" sz="9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131719768119055E-2"/>
          <c:y val="8.6165314623985995E-2"/>
          <c:w val="0.91259676781210497"/>
          <c:h val="0.68853321639991205"/>
        </c:manualLayout>
      </c:layout>
      <c:lineChart>
        <c:grouping val="stacked"/>
        <c:varyColors val="0"/>
        <c:ser>
          <c:idx val="0"/>
          <c:order val="0"/>
          <c:tx>
            <c:strRef>
              <c:f>Свод!$Z$125</c:f>
              <c:strCache>
                <c:ptCount val="1"/>
                <c:pt idx="0">
                  <c:v>NOx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Свод!$V$126:$V$156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Свод!$Z$126:$Z$156</c:f>
              <c:numCache>
                <c:formatCode>0.00000</c:formatCode>
                <c:ptCount val="31"/>
                <c:pt idx="0">
                  <c:v>5.9399999999999999E-6</c:v>
                </c:pt>
                <c:pt idx="1">
                  <c:v>4.9896000000000001E-4</c:v>
                </c:pt>
                <c:pt idx="2">
                  <c:v>5.9399999999999999E-6</c:v>
                </c:pt>
                <c:pt idx="3">
                  <c:v>3.5046000000000001E-3</c:v>
                </c:pt>
                <c:pt idx="4">
                  <c:v>8.9694000000000004E-4</c:v>
                </c:pt>
                <c:pt idx="5">
                  <c:v>1.0692E-4</c:v>
                </c:pt>
                <c:pt idx="6">
                  <c:v>0</c:v>
                </c:pt>
                <c:pt idx="7">
                  <c:v>1.2889799999999999E-3</c:v>
                </c:pt>
                <c:pt idx="8">
                  <c:v>1.1226599999999999E-3</c:v>
                </c:pt>
                <c:pt idx="9">
                  <c:v>5.7618000000000003E-4</c:v>
                </c:pt>
                <c:pt idx="10">
                  <c:v>2.6729999999999999E-4</c:v>
                </c:pt>
                <c:pt idx="11">
                  <c:v>7.2468000000000001E-4</c:v>
                </c:pt>
                <c:pt idx="12">
                  <c:v>1.9245600000000001E-3</c:v>
                </c:pt>
                <c:pt idx="13">
                  <c:v>1.4256E-3</c:v>
                </c:pt>
                <c:pt idx="14">
                  <c:v>3.9797999999999998E-4</c:v>
                </c:pt>
                <c:pt idx="15">
                  <c:v>1.7760600000000001E-3</c:v>
                </c:pt>
                <c:pt idx="16">
                  <c:v>6.2964E-4</c:v>
                </c:pt>
                <c:pt idx="17">
                  <c:v>1.0454399999999999E-3</c:v>
                </c:pt>
                <c:pt idx="18">
                  <c:v>1.8711000000000001E-3</c:v>
                </c:pt>
                <c:pt idx="19">
                  <c:v>9.9197999999999995E-4</c:v>
                </c:pt>
                <c:pt idx="20">
                  <c:v>1.1345400000000001E-3</c:v>
                </c:pt>
                <c:pt idx="21">
                  <c:v>1.25928E-3</c:v>
                </c:pt>
                <c:pt idx="22">
                  <c:v>1.3483799999999999E-3</c:v>
                </c:pt>
                <c:pt idx="23">
                  <c:v>2.1562199999999999E-3</c:v>
                </c:pt>
                <c:pt idx="24">
                  <c:v>2.5957799999999998E-3</c:v>
                </c:pt>
                <c:pt idx="25">
                  <c:v>7.6863599999999997E-3</c:v>
                </c:pt>
                <c:pt idx="26">
                  <c:v>1.0454399999999999E-3</c:v>
                </c:pt>
                <c:pt idx="27">
                  <c:v>2.9581199999999998E-3</c:v>
                </c:pt>
                <c:pt idx="28">
                  <c:v>2.2869000000000001E-3</c:v>
                </c:pt>
                <c:pt idx="29">
                  <c:v>1.05138E-3</c:v>
                </c:pt>
                <c:pt idx="30">
                  <c:v>1.9008E-3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C-4DB4-8D97-7E3E4FE88F5F}"/>
            </c:ext>
          </c:extLst>
        </c:ser>
        <c:ser>
          <c:idx val="1"/>
          <c:order val="1"/>
          <c:tx>
            <c:strRef>
              <c:f>Свод!$AA$125</c:f>
              <c:strCache>
                <c:ptCount val="1"/>
                <c:pt idx="0">
                  <c:v>CO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Свод!$V$126:$V$156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Свод!$AA$126:$AA$156</c:f>
              <c:numCache>
                <c:formatCode>0.0000</c:formatCode>
                <c:ptCount val="31"/>
                <c:pt idx="0">
                  <c:v>2.1185999999999999E-4</c:v>
                </c:pt>
                <c:pt idx="1">
                  <c:v>1.7796240000000001E-2</c:v>
                </c:pt>
                <c:pt idx="2">
                  <c:v>2.1185999999999999E-4</c:v>
                </c:pt>
                <c:pt idx="3">
                  <c:v>0.12499739999999999</c:v>
                </c:pt>
                <c:pt idx="4">
                  <c:v>3.1990860000000003E-2</c:v>
                </c:pt>
                <c:pt idx="5">
                  <c:v>3.8134800000000002E-3</c:v>
                </c:pt>
                <c:pt idx="6">
                  <c:v>0</c:v>
                </c:pt>
                <c:pt idx="7">
                  <c:v>4.597362E-2</c:v>
                </c:pt>
                <c:pt idx="8">
                  <c:v>4.004154E-2</c:v>
                </c:pt>
                <c:pt idx="9">
                  <c:v>2.055042E-2</c:v>
                </c:pt>
                <c:pt idx="10">
                  <c:v>9.5337000000000009E-3</c:v>
                </c:pt>
                <c:pt idx="11">
                  <c:v>2.5846919999999999E-2</c:v>
                </c:pt>
                <c:pt idx="12">
                  <c:v>6.8642640000000005E-2</c:v>
                </c:pt>
                <c:pt idx="13">
                  <c:v>5.08464E-2</c:v>
                </c:pt>
                <c:pt idx="14">
                  <c:v>1.419462E-2</c:v>
                </c:pt>
                <c:pt idx="15">
                  <c:v>6.3346139999999995E-2</c:v>
                </c:pt>
                <c:pt idx="16">
                  <c:v>2.245716E-2</c:v>
                </c:pt>
                <c:pt idx="17">
                  <c:v>3.7287359999999999E-2</c:v>
                </c:pt>
                <c:pt idx="18">
                  <c:v>6.6735900000000001E-2</c:v>
                </c:pt>
                <c:pt idx="19">
                  <c:v>3.5380620000000002E-2</c:v>
                </c:pt>
                <c:pt idx="20">
                  <c:v>4.0465260000000003E-2</c:v>
                </c:pt>
                <c:pt idx="21">
                  <c:v>4.4914320000000001E-2</c:v>
                </c:pt>
                <c:pt idx="22">
                  <c:v>4.8092219999999998E-2</c:v>
                </c:pt>
                <c:pt idx="23">
                  <c:v>7.6905180000000004E-2</c:v>
                </c:pt>
                <c:pt idx="24">
                  <c:v>9.2582819999999996E-2</c:v>
                </c:pt>
                <c:pt idx="25">
                  <c:v>0.27414684</c:v>
                </c:pt>
                <c:pt idx="26">
                  <c:v>3.7287359999999999E-2</c:v>
                </c:pt>
                <c:pt idx="27">
                  <c:v>0.10550627999999999</c:v>
                </c:pt>
                <c:pt idx="28">
                  <c:v>8.1566100000000002E-2</c:v>
                </c:pt>
                <c:pt idx="29">
                  <c:v>3.749922E-2</c:v>
                </c:pt>
                <c:pt idx="30">
                  <c:v>6.77952E-2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C-4DB4-8D97-7E3E4FE88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00792"/>
        <c:axId val="842113385"/>
      </c:lineChart>
      <c:catAx>
        <c:axId val="344300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0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  <c:crossAx val="842113385"/>
        <c:crosses val="autoZero"/>
        <c:auto val="1"/>
        <c:lblAlgn val="ctr"/>
        <c:lblOffset val="100"/>
        <c:noMultiLvlLbl val="0"/>
      </c:catAx>
      <c:valAx>
        <c:axId val="84211338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  <c:crossAx val="344300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59054405610202E-2"/>
          <c:y val="7.2360616844602599E-2"/>
          <c:w val="0.89315688270557603"/>
          <c:h val="0.70472123368920503"/>
        </c:manualLayout>
      </c:layout>
      <c:lineChart>
        <c:grouping val="standard"/>
        <c:varyColors val="0"/>
        <c:ser>
          <c:idx val="0"/>
          <c:order val="0"/>
          <c:tx>
            <c:strRef>
              <c:f>Свод!$Q$199</c:f>
              <c:strCache>
                <c:ptCount val="1"/>
                <c:pt idx="0">
                  <c:v>CO2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Свод!$P$200:$P$230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Свод!$Q$200:$Q$230</c:f>
              <c:numCache>
                <c:formatCode>0.000</c:formatCode>
                <c:ptCount val="31"/>
                <c:pt idx="0">
                  <c:v>3.5328458880000002</c:v>
                </c:pt>
                <c:pt idx="1">
                  <c:v>3.6298525119999998</c:v>
                </c:pt>
                <c:pt idx="2">
                  <c:v>3.7345294272</c:v>
                </c:pt>
                <c:pt idx="3">
                  <c:v>3.7927334016000001</c:v>
                </c:pt>
                <c:pt idx="4">
                  <c:v>3.8031108543999999</c:v>
                </c:pt>
                <c:pt idx="5">
                  <c:v>3.8279265024</c:v>
                </c:pt>
                <c:pt idx="6">
                  <c:v>3.8969591231999998</c:v>
                </c:pt>
                <c:pt idx="7">
                  <c:v>3.961479808</c:v>
                </c:pt>
                <c:pt idx="8">
                  <c:v>4.0305124287999998</c:v>
                </c:pt>
                <c:pt idx="9">
                  <c:v>4.1018010175999997</c:v>
                </c:pt>
                <c:pt idx="10">
                  <c:v>4.1645169280000003</c:v>
                </c:pt>
                <c:pt idx="11">
                  <c:v>4.2100874815999996</c:v>
                </c:pt>
                <c:pt idx="12">
                  <c:v>4.2552068415999997</c:v>
                </c:pt>
                <c:pt idx="13">
                  <c:v>4.2989726207999999</c:v>
                </c:pt>
                <c:pt idx="14">
                  <c:v>4.3553718208000003</c:v>
                </c:pt>
                <c:pt idx="15">
                  <c:v>4.4135757951999999</c:v>
                </c:pt>
                <c:pt idx="16">
                  <c:v>4.4641094784000002</c:v>
                </c:pt>
                <c:pt idx="17">
                  <c:v>4.5200574847999997</c:v>
                </c:pt>
                <c:pt idx="18">
                  <c:v>4.5620184895999998</c:v>
                </c:pt>
                <c:pt idx="19">
                  <c:v>4.6463916928</c:v>
                </c:pt>
                <c:pt idx="20">
                  <c:v>5.0339669952000001</c:v>
                </c:pt>
                <c:pt idx="21">
                  <c:v>4.8638670079999997</c:v>
                </c:pt>
                <c:pt idx="22">
                  <c:v>4.6712073407999997</c:v>
                </c:pt>
                <c:pt idx="23">
                  <c:v>5.1219497472000004</c:v>
                </c:pt>
                <c:pt idx="24">
                  <c:v>5.0344181888000001</c:v>
                </c:pt>
                <c:pt idx="25">
                  <c:v>4.9947131520000001</c:v>
                </c:pt>
                <c:pt idx="26">
                  <c:v>5.4283102016000004</c:v>
                </c:pt>
                <c:pt idx="27">
                  <c:v>4.8128821312000003</c:v>
                </c:pt>
                <c:pt idx="28">
                  <c:v>4.3977840192000004</c:v>
                </c:pt>
                <c:pt idx="29">
                  <c:v>4.2091850944000004</c:v>
                </c:pt>
                <c:pt idx="30">
                  <c:v>4.3283002047999997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C-42E5-976B-34CA85A6644C}"/>
            </c:ext>
          </c:extLst>
        </c:ser>
        <c:ser>
          <c:idx val="1"/>
          <c:order val="1"/>
          <c:tx>
            <c:strRef>
              <c:f>Свод!$R$199</c:f>
              <c:strCache>
                <c:ptCount val="1"/>
                <c:pt idx="0">
                  <c:v>CH4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Свод!$P$200:$P$230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Свод!$R$200:$R$230</c:f>
              <c:numCache>
                <c:formatCode>0.000</c:formatCode>
                <c:ptCount val="31"/>
                <c:pt idx="0">
                  <c:v>380.2838099753364</c:v>
                </c:pt>
                <c:pt idx="1">
                  <c:v>385.97812230223258</c:v>
                </c:pt>
                <c:pt idx="2">
                  <c:v>373.40944045157971</c:v>
                </c:pt>
                <c:pt idx="3">
                  <c:v>373.44361938334083</c:v>
                </c:pt>
                <c:pt idx="4">
                  <c:v>362.93912829111002</c:v>
                </c:pt>
                <c:pt idx="5">
                  <c:v>359.35138536417543</c:v>
                </c:pt>
                <c:pt idx="6">
                  <c:v>363.13358426777251</c:v>
                </c:pt>
                <c:pt idx="7">
                  <c:v>360.89682274244973</c:v>
                </c:pt>
                <c:pt idx="8">
                  <c:v>353.99911523163598</c:v>
                </c:pt>
                <c:pt idx="9">
                  <c:v>350.44893564454617</c:v>
                </c:pt>
                <c:pt idx="10">
                  <c:v>355.87213498762799</c:v>
                </c:pt>
                <c:pt idx="11">
                  <c:v>353.7261212779959</c:v>
                </c:pt>
                <c:pt idx="12">
                  <c:v>356.39523541139494</c:v>
                </c:pt>
                <c:pt idx="13">
                  <c:v>358.86773728821538</c:v>
                </c:pt>
                <c:pt idx="14">
                  <c:v>364.07325265756202</c:v>
                </c:pt>
                <c:pt idx="15">
                  <c:v>358.94183110072345</c:v>
                </c:pt>
                <c:pt idx="16">
                  <c:v>363.10798680537147</c:v>
                </c:pt>
                <c:pt idx="17">
                  <c:v>363.18816197554588</c:v>
                </c:pt>
                <c:pt idx="18">
                  <c:v>366.57643358997149</c:v>
                </c:pt>
                <c:pt idx="19">
                  <c:v>383.21826329441342</c:v>
                </c:pt>
                <c:pt idx="20">
                  <c:v>396.45383950211971</c:v>
                </c:pt>
                <c:pt idx="21">
                  <c:v>407.33350990599331</c:v>
                </c:pt>
                <c:pt idx="22">
                  <c:v>418.58448801995701</c:v>
                </c:pt>
                <c:pt idx="23">
                  <c:v>438.9870100094073</c:v>
                </c:pt>
                <c:pt idx="24">
                  <c:v>447.03973175506678</c:v>
                </c:pt>
                <c:pt idx="25">
                  <c:v>456.4548611428491</c:v>
                </c:pt>
                <c:pt idx="26">
                  <c:v>474.40809563696217</c:v>
                </c:pt>
                <c:pt idx="27">
                  <c:v>482.19882070871148</c:v>
                </c:pt>
                <c:pt idx="28">
                  <c:v>493.6318537630404</c:v>
                </c:pt>
                <c:pt idx="29">
                  <c:v>506.98456602538948</c:v>
                </c:pt>
                <c:pt idx="30">
                  <c:v>512.23838771206943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C-42E5-976B-34CA85A6644C}"/>
            </c:ext>
          </c:extLst>
        </c:ser>
        <c:ser>
          <c:idx val="2"/>
          <c:order val="2"/>
          <c:tx>
            <c:strRef>
              <c:f>Свод!$S$199</c:f>
              <c:strCache>
                <c:ptCount val="1"/>
                <c:pt idx="0">
                  <c:v>N2O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Свод!$P$200:$P$230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Свод!$S$200:$S$230</c:f>
              <c:numCache>
                <c:formatCode>0.000</c:formatCode>
                <c:ptCount val="31"/>
                <c:pt idx="0">
                  <c:v>67.865142570994323</c:v>
                </c:pt>
                <c:pt idx="1">
                  <c:v>62.078179103802988</c:v>
                </c:pt>
                <c:pt idx="2">
                  <c:v>62.23397241072</c:v>
                </c:pt>
                <c:pt idx="3">
                  <c:v>61.867519556742991</c:v>
                </c:pt>
                <c:pt idx="4">
                  <c:v>55.673169617717008</c:v>
                </c:pt>
                <c:pt idx="5">
                  <c:v>60.008401523571344</c:v>
                </c:pt>
                <c:pt idx="6">
                  <c:v>58.833809054820001</c:v>
                </c:pt>
                <c:pt idx="7">
                  <c:v>55.129111567149998</c:v>
                </c:pt>
                <c:pt idx="8">
                  <c:v>57.505051989612994</c:v>
                </c:pt>
                <c:pt idx="9">
                  <c:v>59.143091265842664</c:v>
                </c:pt>
                <c:pt idx="10">
                  <c:v>57.443912620895006</c:v>
                </c:pt>
                <c:pt idx="11">
                  <c:v>58.327193726673485</c:v>
                </c:pt>
                <c:pt idx="12">
                  <c:v>61.674400603260672</c:v>
                </c:pt>
                <c:pt idx="13">
                  <c:v>63.161030946535675</c:v>
                </c:pt>
                <c:pt idx="14">
                  <c:v>64.284976055798879</c:v>
                </c:pt>
                <c:pt idx="15">
                  <c:v>66.607786622207016</c:v>
                </c:pt>
                <c:pt idx="16">
                  <c:v>66.976569846314334</c:v>
                </c:pt>
                <c:pt idx="17">
                  <c:v>65.714789369177865</c:v>
                </c:pt>
                <c:pt idx="18">
                  <c:v>68.357047010599999</c:v>
                </c:pt>
                <c:pt idx="19">
                  <c:v>71.280075600507004</c:v>
                </c:pt>
                <c:pt idx="20">
                  <c:v>71.399069969454374</c:v>
                </c:pt>
                <c:pt idx="21">
                  <c:v>71.51940448287128</c:v>
                </c:pt>
                <c:pt idx="22">
                  <c:v>70.960312509048052</c:v>
                </c:pt>
                <c:pt idx="23">
                  <c:v>73.518294432378951</c:v>
                </c:pt>
                <c:pt idx="24">
                  <c:v>75.66650927360017</c:v>
                </c:pt>
                <c:pt idx="25">
                  <c:v>74.760634787707531</c:v>
                </c:pt>
                <c:pt idx="26">
                  <c:v>79.172546388788263</c:v>
                </c:pt>
                <c:pt idx="27">
                  <c:v>75.8005937426543</c:v>
                </c:pt>
                <c:pt idx="28">
                  <c:v>78.007551091571329</c:v>
                </c:pt>
                <c:pt idx="29">
                  <c:v>80.893221449285662</c:v>
                </c:pt>
                <c:pt idx="30">
                  <c:v>84.369502084285671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DC-42E5-976B-34CA85A6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821932"/>
        <c:axId val="130443594"/>
      </c:lineChart>
      <c:catAx>
        <c:axId val="3568219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0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  <c:crossAx val="130443594"/>
        <c:crosses val="autoZero"/>
        <c:auto val="1"/>
        <c:lblAlgn val="ctr"/>
        <c:lblOffset val="100"/>
        <c:noMultiLvlLbl val="0"/>
      </c:catAx>
      <c:valAx>
        <c:axId val="13044359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r>
                  <a:rPr lang="en-US" sz="900">
                    <a:solidFill>
                      <a:schemeClr val="tx1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rPr>
                  <a:t>Gg of CO2 equivalent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en-US"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8219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33158013799343999"/>
          <c:y val="0.91387900355871898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rPr>
              <a:t>1990</a:t>
            </a:r>
          </a:p>
        </c:rich>
      </c:tx>
      <c:layout>
        <c:manualLayout>
          <c:xMode val="edge"/>
          <c:yMode val="edge"/>
          <c:x val="0.42784362653358299"/>
          <c:y val="0.5069232574513029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en-US"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701601164483299"/>
          <c:y val="0.155831964327623"/>
          <c:w val="0.691619879392805"/>
          <c:h val="0.7805679417976999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8C-4A5F-A68A-A6FCC2AA777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8C-4A5F-A68A-A6FCC2AA777A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8C-4A5F-A68A-A6FCC2AA777A}"/>
              </c:ext>
            </c:extLst>
          </c:dPt>
          <c:dLbls>
            <c:dLbl>
              <c:idx val="0"/>
              <c:layout>
                <c:manualLayout>
                  <c:x val="0.182751854136569"/>
                  <c:y val="-0.108659938981459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8C-4A5F-A68A-A6FCC2AA77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Свод!$Q$199:$S$199</c:f>
              <c:strCache>
                <c:ptCount val="3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</c:strCache>
            </c:strRef>
          </c:cat>
          <c:val>
            <c:numRef>
              <c:f>Свод!$Q$200:$S$200</c:f>
              <c:numCache>
                <c:formatCode>0.000</c:formatCode>
                <c:ptCount val="3"/>
                <c:pt idx="0">
                  <c:v>3.5328458880000002</c:v>
                </c:pt>
                <c:pt idx="1">
                  <c:v>380.2838099753364</c:v>
                </c:pt>
                <c:pt idx="2">
                  <c:v>67.865142570994323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8C-4A5F-A68A-A6FCC2AA77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1659833843084"/>
          <c:y val="5.5682938921031398E-2"/>
          <c:w val="0.86651673499490245"/>
          <c:h val="0.75586542163527715"/>
        </c:manualLayout>
      </c:layout>
      <c:lineChart>
        <c:grouping val="standard"/>
        <c:varyColors val="0"/>
        <c:ser>
          <c:idx val="0"/>
          <c:order val="0"/>
          <c:tx>
            <c:strRef>
              <c:f>Свод!$B$239</c:f>
              <c:strCache>
                <c:ptCount val="1"/>
                <c:pt idx="0">
                  <c:v>Энергетика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Свод!$A$240:$A$268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Свод!$B$240:$B$268</c:f>
              <c:numCache>
                <c:formatCode>0.000</c:formatCode>
                <c:ptCount val="29"/>
                <c:pt idx="0">
                  <c:v>20529.718867015701</c:v>
                </c:pt>
                <c:pt idx="1">
                  <c:v>18063.522718375199</c:v>
                </c:pt>
                <c:pt idx="2">
                  <c:v>14382.566952217499</c:v>
                </c:pt>
                <c:pt idx="3">
                  <c:v>10629.4282155451</c:v>
                </c:pt>
                <c:pt idx="4">
                  <c:v>7379.8894531030101</c:v>
                </c:pt>
                <c:pt idx="5">
                  <c:v>5398.6753775664902</c:v>
                </c:pt>
                <c:pt idx="6">
                  <c:v>5084.3893310446501</c:v>
                </c:pt>
                <c:pt idx="7">
                  <c:v>5387.2903845869496</c:v>
                </c:pt>
                <c:pt idx="8">
                  <c:v>4813.97699713783</c:v>
                </c:pt>
                <c:pt idx="9">
                  <c:v>4800.6564546489699</c:v>
                </c:pt>
                <c:pt idx="10">
                  <c:v>4421.0422670015596</c:v>
                </c:pt>
                <c:pt idx="11">
                  <c:v>4837.8028653129904</c:v>
                </c:pt>
                <c:pt idx="12">
                  <c:v>4478.8443688645802</c:v>
                </c:pt>
                <c:pt idx="13">
                  <c:v>4625.3401392894102</c:v>
                </c:pt>
                <c:pt idx="14">
                  <c:v>4859.1195227744101</c:v>
                </c:pt>
                <c:pt idx="15">
                  <c:v>5213.31557903057</c:v>
                </c:pt>
                <c:pt idx="16">
                  <c:v>5239.2707290075105</c:v>
                </c:pt>
                <c:pt idx="17">
                  <c:v>6160.4003462600504</c:v>
                </c:pt>
                <c:pt idx="18">
                  <c:v>7070.7791745820896</c:v>
                </c:pt>
                <c:pt idx="19">
                  <c:v>6911.5878889667301</c:v>
                </c:pt>
                <c:pt idx="20">
                  <c:v>6273.3560168491704</c:v>
                </c:pt>
                <c:pt idx="21">
                  <c:v>7658.6523745231598</c:v>
                </c:pt>
                <c:pt idx="22">
                  <c:v>9205.8122853087607</c:v>
                </c:pt>
                <c:pt idx="23">
                  <c:v>8958.7669861728009</c:v>
                </c:pt>
                <c:pt idx="24">
                  <c:v>9221.2087889752002</c:v>
                </c:pt>
                <c:pt idx="25">
                  <c:v>9920.1060528473699</c:v>
                </c:pt>
                <c:pt idx="26">
                  <c:v>8546.3743680225307</c:v>
                </c:pt>
                <c:pt idx="27">
                  <c:v>9129.5035868626292</c:v>
                </c:pt>
                <c:pt idx="28">
                  <c:v>10923.479583088292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1-4552-BD7A-32312E94E8C6}"/>
            </c:ext>
          </c:extLst>
        </c:ser>
        <c:ser>
          <c:idx val="1"/>
          <c:order val="1"/>
          <c:tx>
            <c:strRef>
              <c:f>Свод!$C$239</c:f>
              <c:strCache>
                <c:ptCount val="1"/>
                <c:pt idx="0">
                  <c:v>ППИП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numRef>
              <c:f>Свод!$A$240:$A$268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Свод!$C$240:$C$268</c:f>
              <c:numCache>
                <c:formatCode>0.000</c:formatCode>
                <c:ptCount val="29"/>
                <c:pt idx="0">
                  <c:v>871.63847402338502</c:v>
                </c:pt>
                <c:pt idx="1">
                  <c:v>829.76466551818498</c:v>
                </c:pt>
                <c:pt idx="2">
                  <c:v>636.14450782381903</c:v>
                </c:pt>
                <c:pt idx="3">
                  <c:v>393.42707414325599</c:v>
                </c:pt>
                <c:pt idx="4">
                  <c:v>210.270232123499</c:v>
                </c:pt>
                <c:pt idx="5">
                  <c:v>169.14894351675301</c:v>
                </c:pt>
                <c:pt idx="6">
                  <c:v>271.20713324028901</c:v>
                </c:pt>
                <c:pt idx="7">
                  <c:v>331.97053034637798</c:v>
                </c:pt>
                <c:pt idx="8">
                  <c:v>346.57761867127698</c:v>
                </c:pt>
                <c:pt idx="9">
                  <c:v>202.09508454778401</c:v>
                </c:pt>
                <c:pt idx="10">
                  <c:v>227.930007403291</c:v>
                </c:pt>
                <c:pt idx="11">
                  <c:v>236.97230514686001</c:v>
                </c:pt>
                <c:pt idx="12">
                  <c:v>269.26131577058101</c:v>
                </c:pt>
                <c:pt idx="13">
                  <c:v>370.01206510989198</c:v>
                </c:pt>
                <c:pt idx="14">
                  <c:v>435.13028900920602</c:v>
                </c:pt>
                <c:pt idx="15">
                  <c:v>482.93025556804298</c:v>
                </c:pt>
                <c:pt idx="16">
                  <c:v>556.22653836132599</c:v>
                </c:pt>
                <c:pt idx="17">
                  <c:v>585.43544479713103</c:v>
                </c:pt>
                <c:pt idx="18">
                  <c:v>507.01080346188598</c:v>
                </c:pt>
                <c:pt idx="19">
                  <c:v>266.18014107650203</c:v>
                </c:pt>
                <c:pt idx="20">
                  <c:v>431.87659687573898</c:v>
                </c:pt>
                <c:pt idx="21">
                  <c:v>569.07942391220297</c:v>
                </c:pt>
                <c:pt idx="22">
                  <c:v>735.16900089866704</c:v>
                </c:pt>
                <c:pt idx="23">
                  <c:v>950.554418530264</c:v>
                </c:pt>
                <c:pt idx="24">
                  <c:v>1073.5051609392101</c:v>
                </c:pt>
                <c:pt idx="25">
                  <c:v>944.07058371616301</c:v>
                </c:pt>
                <c:pt idx="26">
                  <c:v>953.25900915768705</c:v>
                </c:pt>
                <c:pt idx="27">
                  <c:v>1078.09752823901</c:v>
                </c:pt>
                <c:pt idx="28">
                  <c:v>1162.55252274145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1-4552-BD7A-32312E94E8C6}"/>
            </c:ext>
          </c:extLst>
        </c:ser>
        <c:ser>
          <c:idx val="2"/>
          <c:order val="2"/>
          <c:tx>
            <c:strRef>
              <c:f>Свод!$D$239</c:f>
              <c:strCache>
                <c:ptCount val="1"/>
                <c:pt idx="0">
                  <c:v>СХ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cat>
            <c:numRef>
              <c:f>Свод!$A$240:$A$268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Свод!$D$240:$D$268</c:f>
              <c:numCache>
                <c:formatCode>0.000</c:formatCode>
                <c:ptCount val="29"/>
                <c:pt idx="0">
                  <c:v>6437.6366152734399</c:v>
                </c:pt>
                <c:pt idx="1">
                  <c:v>6641.5792318501799</c:v>
                </c:pt>
                <c:pt idx="2">
                  <c:v>6071.0642043841599</c:v>
                </c:pt>
                <c:pt idx="3">
                  <c:v>3957.8617379185498</c:v>
                </c:pt>
                <c:pt idx="4">
                  <c:v>3154.1111447642502</c:v>
                </c:pt>
                <c:pt idx="5">
                  <c:v>2814.6573510234998</c:v>
                </c:pt>
                <c:pt idx="6">
                  <c:v>2734.1424870876899</c:v>
                </c:pt>
                <c:pt idx="7">
                  <c:v>3144.8410493684801</c:v>
                </c:pt>
                <c:pt idx="8">
                  <c:v>3114.8132998477799</c:v>
                </c:pt>
                <c:pt idx="9">
                  <c:v>3154.5144276829101</c:v>
                </c:pt>
                <c:pt idx="10">
                  <c:v>3210.0437790389701</c:v>
                </c:pt>
                <c:pt idx="11">
                  <c:v>3226.57779238681</c:v>
                </c:pt>
                <c:pt idx="12">
                  <c:v>3270.2107324624299</c:v>
                </c:pt>
                <c:pt idx="13">
                  <c:v>3254.21075581488</c:v>
                </c:pt>
                <c:pt idx="14">
                  <c:v>3308.0480679574398</c:v>
                </c:pt>
                <c:pt idx="15">
                  <c:v>3414.7760794549099</c:v>
                </c:pt>
                <c:pt idx="16">
                  <c:v>3549.5782917612701</c:v>
                </c:pt>
                <c:pt idx="17">
                  <c:v>3651.92017815805</c:v>
                </c:pt>
                <c:pt idx="18">
                  <c:v>3893.0936688193701</c:v>
                </c:pt>
                <c:pt idx="19">
                  <c:v>4033.8219149995998</c:v>
                </c:pt>
                <c:pt idx="20">
                  <c:v>4089.4274896387001</c:v>
                </c:pt>
                <c:pt idx="21">
                  <c:v>4302.0076339175002</c:v>
                </c:pt>
                <c:pt idx="22">
                  <c:v>4369.7949498757298</c:v>
                </c:pt>
                <c:pt idx="23">
                  <c:v>4459.2380946568801</c:v>
                </c:pt>
                <c:pt idx="24">
                  <c:v>4732.3951650164499</c:v>
                </c:pt>
                <c:pt idx="25">
                  <c:v>4803.0180494775796</c:v>
                </c:pt>
                <c:pt idx="26">
                  <c:v>4891.2978555747104</c:v>
                </c:pt>
                <c:pt idx="27">
                  <c:v>5074.3677053210004</c:v>
                </c:pt>
                <c:pt idx="28">
                  <c:v>5196.3416237349202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61-4552-BD7A-32312E94E8C6}"/>
            </c:ext>
          </c:extLst>
        </c:ser>
        <c:ser>
          <c:idx val="3"/>
          <c:order val="3"/>
          <c:tx>
            <c:strRef>
              <c:f>Свод!$E$239</c:f>
              <c:strCache>
                <c:ptCount val="1"/>
                <c:pt idx="0">
                  <c:v>ЛХДВЗ</c:v>
                </c:pt>
              </c:strCache>
            </c:strRef>
          </c:tx>
          <c:spPr>
            <a:ln w="12700" cap="rnd">
              <a:solidFill>
                <a:srgbClr val="00E26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E266"/>
              </a:solidFill>
              <a:ln w="9525">
                <a:noFill/>
              </a:ln>
              <a:effectLst/>
            </c:spPr>
          </c:marker>
          <c:cat>
            <c:numRef>
              <c:f>Свод!$A$240:$A$268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Свод!$E$240:$E$268</c:f>
              <c:numCache>
                <c:formatCode>0.000</c:formatCode>
                <c:ptCount val="29"/>
                <c:pt idx="0">
                  <c:v>-10273.525171351601</c:v>
                </c:pt>
                <c:pt idx="1">
                  <c:v>-10294.4825360862</c:v>
                </c:pt>
                <c:pt idx="2">
                  <c:v>-10289.530417681401</c:v>
                </c:pt>
                <c:pt idx="3">
                  <c:v>-10293.5741052142</c:v>
                </c:pt>
                <c:pt idx="4">
                  <c:v>-10309.734291492099</c:v>
                </c:pt>
                <c:pt idx="5">
                  <c:v>-10323.6469528208</c:v>
                </c:pt>
                <c:pt idx="6">
                  <c:v>-10032.158757167101</c:v>
                </c:pt>
                <c:pt idx="7">
                  <c:v>-10303.285695286801</c:v>
                </c:pt>
                <c:pt idx="8">
                  <c:v>-10331.5113478896</c:v>
                </c:pt>
                <c:pt idx="9">
                  <c:v>-10339.0948362698</c:v>
                </c:pt>
                <c:pt idx="10">
                  <c:v>-10303.876819938399</c:v>
                </c:pt>
                <c:pt idx="11">
                  <c:v>-10221.397809956799</c:v>
                </c:pt>
                <c:pt idx="12">
                  <c:v>-10239.2599738393</c:v>
                </c:pt>
                <c:pt idx="13">
                  <c:v>-9914.3159746724905</c:v>
                </c:pt>
                <c:pt idx="14">
                  <c:v>-10302.8660812045</c:v>
                </c:pt>
                <c:pt idx="15">
                  <c:v>-10205.986026917901</c:v>
                </c:pt>
                <c:pt idx="16">
                  <c:v>-10208.9288337945</c:v>
                </c:pt>
                <c:pt idx="17">
                  <c:v>-10309.901801418</c:v>
                </c:pt>
                <c:pt idx="18">
                  <c:v>-10250.7049287102</c:v>
                </c:pt>
                <c:pt idx="19">
                  <c:v>-10303.4021626716</c:v>
                </c:pt>
                <c:pt idx="20">
                  <c:v>-10334.544220818099</c:v>
                </c:pt>
                <c:pt idx="21">
                  <c:v>-10295.773858763099</c:v>
                </c:pt>
                <c:pt idx="22">
                  <c:v>-10324.340000832601</c:v>
                </c:pt>
                <c:pt idx="23">
                  <c:v>-10216.191430852499</c:v>
                </c:pt>
                <c:pt idx="24">
                  <c:v>-10327.717642706501</c:v>
                </c:pt>
                <c:pt idx="25">
                  <c:v>-10336.5304369326</c:v>
                </c:pt>
                <c:pt idx="26">
                  <c:v>-10302.540278723</c:v>
                </c:pt>
                <c:pt idx="27">
                  <c:v>-10367.3139448905</c:v>
                </c:pt>
                <c:pt idx="28">
                  <c:v>-10941.370537922499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61-4552-BD7A-32312E94E8C6}"/>
            </c:ext>
          </c:extLst>
        </c:ser>
        <c:ser>
          <c:idx val="4"/>
          <c:order val="4"/>
          <c:tx>
            <c:strRef>
              <c:f>Свод!$F$239</c:f>
              <c:strCache>
                <c:ptCount val="1"/>
                <c:pt idx="0">
                  <c:v>Отходы</c:v>
                </c:pt>
              </c:strCache>
            </c:strRef>
          </c:tx>
          <c:spPr>
            <a:ln w="127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cat>
            <c:numRef>
              <c:f>Свод!$A$240:$A$268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Свод!$F$240:$F$268</c:f>
              <c:numCache>
                <c:formatCode>0.000</c:formatCode>
                <c:ptCount val="29"/>
                <c:pt idx="0">
                  <c:v>451.68179843433001</c:v>
                </c:pt>
                <c:pt idx="1">
                  <c:v>451.68615391803399</c:v>
                </c:pt>
                <c:pt idx="2">
                  <c:v>439.37794228950003</c:v>
                </c:pt>
                <c:pt idx="3">
                  <c:v>439.103872341684</c:v>
                </c:pt>
                <c:pt idx="4">
                  <c:v>422.41540876322699</c:v>
                </c:pt>
                <c:pt idx="5">
                  <c:v>423.18771339014802</c:v>
                </c:pt>
                <c:pt idx="6">
                  <c:v>425.86435244579201</c:v>
                </c:pt>
                <c:pt idx="7">
                  <c:v>419.98741411759897</c:v>
                </c:pt>
                <c:pt idx="8">
                  <c:v>415.53467965004899</c:v>
                </c:pt>
                <c:pt idx="9">
                  <c:v>413.69382792798899</c:v>
                </c:pt>
                <c:pt idx="10">
                  <c:v>417.48056453652401</c:v>
                </c:pt>
                <c:pt idx="11">
                  <c:v>416.26340248627002</c:v>
                </c:pt>
                <c:pt idx="12">
                  <c:v>422.324842856256</c:v>
                </c:pt>
                <c:pt idx="13">
                  <c:v>426.32774085555099</c:v>
                </c:pt>
                <c:pt idx="14">
                  <c:v>432.71360053415998</c:v>
                </c:pt>
                <c:pt idx="15">
                  <c:v>429.96319351813003</c:v>
                </c:pt>
                <c:pt idx="16">
                  <c:v>434.54866613008602</c:v>
                </c:pt>
                <c:pt idx="17">
                  <c:v>433.42300882952298</c:v>
                </c:pt>
                <c:pt idx="18">
                  <c:v>439.49549909017099</c:v>
                </c:pt>
                <c:pt idx="19">
                  <c:v>459.14473058771898</c:v>
                </c:pt>
                <c:pt idx="20">
                  <c:v>472.88687646677403</c:v>
                </c:pt>
                <c:pt idx="21">
                  <c:v>483.71678139686497</c:v>
                </c:pt>
                <c:pt idx="22">
                  <c:v>494.21600786980599</c:v>
                </c:pt>
                <c:pt idx="23">
                  <c:v>517.62725418898594</c:v>
                </c:pt>
                <c:pt idx="24">
                  <c:v>527.74065921746705</c:v>
                </c:pt>
                <c:pt idx="25">
                  <c:v>536.21020908255696</c:v>
                </c:pt>
                <c:pt idx="26">
                  <c:v>559.00895222735005</c:v>
                </c:pt>
                <c:pt idx="27">
                  <c:v>562.81229658256598</c:v>
                </c:pt>
                <c:pt idx="28">
                  <c:v>576.03718887381206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61-4552-BD7A-32312E94E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447247"/>
        <c:axId val="148445167"/>
      </c:lineChart>
      <c:catAx>
        <c:axId val="1484472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445167"/>
        <c:crosses val="autoZero"/>
        <c:auto val="1"/>
        <c:lblAlgn val="ctr"/>
        <c:lblOffset val="100"/>
        <c:noMultiLvlLbl val="0"/>
      </c:catAx>
      <c:valAx>
        <c:axId val="148445167"/>
        <c:scaling>
          <c:orientation val="minMax"/>
          <c:max val="22000"/>
          <c:min val="-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Гг</a:t>
                </a: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CO2 </a:t>
                </a:r>
                <a:r>
                  <a:rPr lang="ru-RU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эквивалента</a:t>
                </a:r>
                <a:endParaRPr lang="en-US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4.3235504652827401E-4"/>
              <c:y val="0.2418327584541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cross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447247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702953948938199"/>
          <c:y val="0.92634971736015903"/>
          <c:w val="0.73589959436888597"/>
          <c:h val="6.6416983550185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419802906030872"/>
          <c:y val="0.497724063663101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en-US"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468459152017"/>
          <c:y val="0.15179198875614899"/>
          <c:w val="0.69141675284384696"/>
          <c:h val="0.7830873740922930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18-45F7-94D5-EF98FE9FED1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18-45F7-94D5-EF98FE9FED16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18-45F7-94D5-EF98FE9FED16}"/>
              </c:ext>
            </c:extLst>
          </c:dPt>
          <c:dLbls>
            <c:dLbl>
              <c:idx val="0"/>
              <c:layout>
                <c:manualLayout>
                  <c:x val="0.173768216516308"/>
                  <c:y val="-9.53703703703703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18-45F7-94D5-EF98FE9FED16}"/>
                </c:ext>
              </c:extLst>
            </c:dLbl>
            <c:dLbl>
              <c:idx val="2"/>
              <c:layout>
                <c:manualLayout>
                  <c:x val="0"/>
                  <c:y val="7.870370370370369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18-45F7-94D5-EF98FE9FED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Свод!$Q$199:$S$199</c:f>
              <c:strCache>
                <c:ptCount val="3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</c:strCache>
            </c:strRef>
          </c:cat>
          <c:val>
            <c:numRef>
              <c:f>Свод!$Q$228:$S$228</c:f>
              <c:numCache>
                <c:formatCode>0.000</c:formatCode>
                <c:ptCount val="3"/>
                <c:pt idx="0">
                  <c:v>4.3977840192000004</c:v>
                </c:pt>
                <c:pt idx="1">
                  <c:v>493.6318537630404</c:v>
                </c:pt>
                <c:pt idx="2">
                  <c:v>78.007551091571329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18-45F7-94D5-EF98FE9FED1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47228273520464298"/>
          <c:y val="0.5357477608022429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en-US"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40984992602"/>
          <c:y val="0.21477299458950799"/>
          <c:w val="0.66368209680828605"/>
          <c:h val="0.73862150082333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F3-4860-8C61-7436522C645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F3-4860-8C61-7436522C6456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F3-4860-8C61-7436522C6456}"/>
              </c:ext>
            </c:extLst>
          </c:dPt>
          <c:dLbls>
            <c:dLbl>
              <c:idx val="0"/>
              <c:layout>
                <c:manualLayout>
                  <c:x val="0.17755231452124301"/>
                  <c:y val="-8.06868972006587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F3-4860-8C61-7436522C64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  <a:sym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Свод!$Q$199:$S$199</c:f>
              <c:strCache>
                <c:ptCount val="3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</c:strCache>
            </c:strRef>
          </c:cat>
          <c:val>
            <c:numRef>
              <c:f>Свод!$Q$230:$S$230</c:f>
              <c:numCache>
                <c:formatCode>0.000</c:formatCode>
                <c:ptCount val="3"/>
                <c:pt idx="0">
                  <c:v>4.3283002047999997</c:v>
                </c:pt>
                <c:pt idx="1">
                  <c:v>512.23838771206943</c:v>
                </c:pt>
                <c:pt idx="2">
                  <c:v>84.369502084285671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F3-4860-8C61-7436522C64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rPr>
              <a:t>Gg</a:t>
            </a:r>
          </a:p>
        </c:rich>
      </c:tx>
      <c:layout>
        <c:manualLayout>
          <c:xMode val="edge"/>
          <c:yMode val="edge"/>
          <c:x val="8.6619957057294597E-2"/>
          <c:y val="6.7107518981141298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en-US"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782574302180994E-2"/>
          <c:y val="9.2823903992162601E-2"/>
          <c:w val="0.89935585941914298"/>
          <c:h val="0.66749938770511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Свод!$F$199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Свод!$P$200:$P$230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Свод!$F$200:$F$230</c:f>
              <c:numCache>
                <c:formatCode>0.000</c:formatCode>
                <c:ptCount val="31"/>
                <c:pt idx="0">
                  <c:v>0.249</c:v>
                </c:pt>
                <c:pt idx="1">
                  <c:v>0.25600000000000001</c:v>
                </c:pt>
                <c:pt idx="2">
                  <c:v>0.26300000000000001</c:v>
                </c:pt>
                <c:pt idx="3">
                  <c:v>0.26700000000000002</c:v>
                </c:pt>
                <c:pt idx="4">
                  <c:v>0.26800000000000002</c:v>
                </c:pt>
                <c:pt idx="5">
                  <c:v>0.27</c:v>
                </c:pt>
                <c:pt idx="6">
                  <c:v>0.27500000000000002</c:v>
                </c:pt>
                <c:pt idx="7">
                  <c:v>0.27900000000000003</c:v>
                </c:pt>
                <c:pt idx="8">
                  <c:v>0.28399999999999997</c:v>
                </c:pt>
                <c:pt idx="9">
                  <c:v>0.28899999999999998</c:v>
                </c:pt>
                <c:pt idx="10">
                  <c:v>0.29399999999999998</c:v>
                </c:pt>
                <c:pt idx="11">
                  <c:v>0.29699999999999999</c:v>
                </c:pt>
                <c:pt idx="12">
                  <c:v>0.3</c:v>
                </c:pt>
                <c:pt idx="13">
                  <c:v>0.30299999999999999</c:v>
                </c:pt>
                <c:pt idx="14">
                  <c:v>0.307</c:v>
                </c:pt>
                <c:pt idx="15">
                  <c:v>0.311</c:v>
                </c:pt>
                <c:pt idx="16">
                  <c:v>0.315</c:v>
                </c:pt>
                <c:pt idx="17">
                  <c:v>0.31900000000000001</c:v>
                </c:pt>
                <c:pt idx="18">
                  <c:v>0.32200000000000001</c:v>
                </c:pt>
                <c:pt idx="19">
                  <c:v>0.32700000000000001</c:v>
                </c:pt>
                <c:pt idx="20">
                  <c:v>0.35499999999999998</c:v>
                </c:pt>
                <c:pt idx="21">
                  <c:v>0.34300000000000003</c:v>
                </c:pt>
                <c:pt idx="22">
                  <c:v>0.32900000000000001</c:v>
                </c:pt>
                <c:pt idx="23">
                  <c:v>0.36099999999999999</c:v>
                </c:pt>
                <c:pt idx="24">
                  <c:v>0.35499999999999998</c:v>
                </c:pt>
                <c:pt idx="25">
                  <c:v>0.35199999999999998</c:v>
                </c:pt>
                <c:pt idx="26">
                  <c:v>0.38300000000000001</c:v>
                </c:pt>
                <c:pt idx="27">
                  <c:v>0.33900000000000002</c:v>
                </c:pt>
                <c:pt idx="28">
                  <c:v>0.31</c:v>
                </c:pt>
                <c:pt idx="29">
                  <c:v>0.29699999999999999</c:v>
                </c:pt>
                <c:pt idx="30">
                  <c:v>0.30499999999999999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0-4716-A3C2-16CE0197D604}"/>
            </c:ext>
          </c:extLst>
        </c:ser>
        <c:ser>
          <c:idx val="1"/>
          <c:order val="1"/>
          <c:tx>
            <c:strRef>
              <c:f>Свод!$G$199</c:f>
              <c:strCache>
                <c:ptCount val="1"/>
                <c:pt idx="0">
                  <c:v>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Свод!$P$200:$P$230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Свод!$G$200:$G$230</c:f>
              <c:numCache>
                <c:formatCode>0.000</c:formatCode>
                <c:ptCount val="31"/>
                <c:pt idx="0">
                  <c:v>4.3730000000000002</c:v>
                </c:pt>
                <c:pt idx="1">
                  <c:v>4.4930000000000003</c:v>
                </c:pt>
                <c:pt idx="2">
                  <c:v>4.6230000000000002</c:v>
                </c:pt>
                <c:pt idx="3">
                  <c:v>4.6950000000000003</c:v>
                </c:pt>
                <c:pt idx="4">
                  <c:v>4.7080000000000002</c:v>
                </c:pt>
                <c:pt idx="5">
                  <c:v>4.7380000000000004</c:v>
                </c:pt>
                <c:pt idx="6">
                  <c:v>4.8239999999999998</c:v>
                </c:pt>
                <c:pt idx="7">
                  <c:v>4.9039999999999999</c:v>
                </c:pt>
                <c:pt idx="8">
                  <c:v>4.9889999999999999</c:v>
                </c:pt>
                <c:pt idx="9">
                  <c:v>5.077</c:v>
                </c:pt>
                <c:pt idx="10">
                  <c:v>5.1550000000000002</c:v>
                </c:pt>
                <c:pt idx="11">
                  <c:v>5.2110000000000003</c:v>
                </c:pt>
                <c:pt idx="12">
                  <c:v>5.2670000000000003</c:v>
                </c:pt>
                <c:pt idx="13">
                  <c:v>5.3220000000000001</c:v>
                </c:pt>
                <c:pt idx="14">
                  <c:v>5.391</c:v>
                </c:pt>
                <c:pt idx="15">
                  <c:v>5.4630000000000001</c:v>
                </c:pt>
                <c:pt idx="16">
                  <c:v>5.5259999999999998</c:v>
                </c:pt>
                <c:pt idx="17">
                  <c:v>5.5949999999999998</c:v>
                </c:pt>
                <c:pt idx="18">
                  <c:v>5.6470000000000002</c:v>
                </c:pt>
                <c:pt idx="19">
                  <c:v>5.7519999999999998</c:v>
                </c:pt>
                <c:pt idx="20">
                  <c:v>6.2309999999999999</c:v>
                </c:pt>
                <c:pt idx="21">
                  <c:v>6.0209999999999999</c:v>
                </c:pt>
                <c:pt idx="22">
                  <c:v>5.782</c:v>
                </c:pt>
                <c:pt idx="23">
                  <c:v>6.34</c:v>
                </c:pt>
                <c:pt idx="24">
                  <c:v>6.2320000000000002</c:v>
                </c:pt>
                <c:pt idx="25">
                  <c:v>6.1829999999999998</c:v>
                </c:pt>
                <c:pt idx="26">
                  <c:v>6.7190000000000003</c:v>
                </c:pt>
                <c:pt idx="27">
                  <c:v>5.9569999999999999</c:v>
                </c:pt>
                <c:pt idx="28">
                  <c:v>5.444</c:v>
                </c:pt>
                <c:pt idx="29">
                  <c:v>5.21</c:v>
                </c:pt>
                <c:pt idx="30">
                  <c:v>5.3579999999999997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0-4716-A3C2-16CE0197D604}"/>
            </c:ext>
          </c:extLst>
        </c:ser>
        <c:ser>
          <c:idx val="2"/>
          <c:order val="2"/>
          <c:tx>
            <c:strRef>
              <c:f>Свод!$H$199</c:f>
              <c:strCache>
                <c:ptCount val="1"/>
                <c:pt idx="0">
                  <c:v>NMVOCs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Свод!$P$200:$P$230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Свод!$H$200:$H$230</c:f>
              <c:numCache>
                <c:formatCode>0.000</c:formatCode>
                <c:ptCount val="31"/>
                <c:pt idx="0">
                  <c:v>9.6000000000000002E-2</c:v>
                </c:pt>
                <c:pt idx="1">
                  <c:v>9.9000000000000005E-2</c:v>
                </c:pt>
                <c:pt idx="2">
                  <c:v>0.10199999999999999</c:v>
                </c:pt>
                <c:pt idx="3">
                  <c:v>0.10299999999999999</c:v>
                </c:pt>
                <c:pt idx="4">
                  <c:v>0.104</c:v>
                </c:pt>
                <c:pt idx="5">
                  <c:v>0.104</c:v>
                </c:pt>
                <c:pt idx="6">
                  <c:v>0.106</c:v>
                </c:pt>
                <c:pt idx="7">
                  <c:v>0.108</c:v>
                </c:pt>
                <c:pt idx="8">
                  <c:v>0.11</c:v>
                </c:pt>
                <c:pt idx="9">
                  <c:v>0.112</c:v>
                </c:pt>
                <c:pt idx="10">
                  <c:v>0.114</c:v>
                </c:pt>
                <c:pt idx="11">
                  <c:v>0.115</c:v>
                </c:pt>
                <c:pt idx="12">
                  <c:v>0.11600000000000001</c:v>
                </c:pt>
                <c:pt idx="13">
                  <c:v>0.11700000000000001</c:v>
                </c:pt>
                <c:pt idx="14">
                  <c:v>0.11899999999999999</c:v>
                </c:pt>
                <c:pt idx="15">
                  <c:v>0.12</c:v>
                </c:pt>
                <c:pt idx="16">
                  <c:v>0.122</c:v>
                </c:pt>
                <c:pt idx="17">
                  <c:v>0.123</c:v>
                </c:pt>
                <c:pt idx="18">
                  <c:v>0.124</c:v>
                </c:pt>
                <c:pt idx="19">
                  <c:v>0.127</c:v>
                </c:pt>
                <c:pt idx="20">
                  <c:v>0.13700000000000001</c:v>
                </c:pt>
                <c:pt idx="21">
                  <c:v>0.13300000000000001</c:v>
                </c:pt>
                <c:pt idx="22">
                  <c:v>0.127</c:v>
                </c:pt>
                <c:pt idx="23">
                  <c:v>0.14000000000000001</c:v>
                </c:pt>
                <c:pt idx="24">
                  <c:v>0.13700000000000001</c:v>
                </c:pt>
                <c:pt idx="25">
                  <c:v>0.13600000000000001</c:v>
                </c:pt>
                <c:pt idx="26">
                  <c:v>0.14799999999999999</c:v>
                </c:pt>
                <c:pt idx="27">
                  <c:v>0.13100000000000001</c:v>
                </c:pt>
                <c:pt idx="28">
                  <c:v>0.12</c:v>
                </c:pt>
                <c:pt idx="29">
                  <c:v>0.115</c:v>
                </c:pt>
                <c:pt idx="30">
                  <c:v>0.11799999999999999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A0-4716-A3C2-16CE0197D604}"/>
            </c:ext>
          </c:extLst>
        </c:ser>
        <c:ser>
          <c:idx val="3"/>
          <c:order val="3"/>
          <c:tx>
            <c:strRef>
              <c:f>Свод!$I$199</c:f>
              <c:strCache>
                <c:ptCount val="1"/>
                <c:pt idx="0">
                  <c:v>SO2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Свод!$P$200:$P$230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Свод!$I$200:$I$230</c:f>
              <c:numCache>
                <c:formatCode>0.000</c:formatCode>
                <c:ptCount val="31"/>
                <c:pt idx="0">
                  <c:v>8.9999999999999993E-3</c:v>
                </c:pt>
                <c:pt idx="1">
                  <c:v>8.9999999999999993E-3</c:v>
                </c:pt>
                <c:pt idx="2">
                  <c:v>8.9999999999999993E-3</c:v>
                </c:pt>
                <c:pt idx="3">
                  <c:v>8.9999999999999993E-3</c:v>
                </c:pt>
                <c:pt idx="4">
                  <c:v>8.9999999999999993E-3</c:v>
                </c:pt>
                <c:pt idx="5">
                  <c:v>8.9999999999999993E-3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1.0999999999999999E-2</c:v>
                </c:pt>
                <c:pt idx="15">
                  <c:v>1.0999999999999999E-2</c:v>
                </c:pt>
                <c:pt idx="16">
                  <c:v>1.0999999999999999E-2</c:v>
                </c:pt>
                <c:pt idx="17">
                  <c:v>1.0999999999999999E-2</c:v>
                </c:pt>
                <c:pt idx="18">
                  <c:v>1.0999999999999999E-2</c:v>
                </c:pt>
                <c:pt idx="19">
                  <c:v>1.0999999999999999E-2</c:v>
                </c:pt>
                <c:pt idx="20">
                  <c:v>1.2E-2</c:v>
                </c:pt>
                <c:pt idx="21">
                  <c:v>1.2E-2</c:v>
                </c:pt>
                <c:pt idx="22">
                  <c:v>1.0999999999999999E-2</c:v>
                </c:pt>
                <c:pt idx="23">
                  <c:v>1.2E-2</c:v>
                </c:pt>
                <c:pt idx="24">
                  <c:v>1.2E-2</c:v>
                </c:pt>
                <c:pt idx="25">
                  <c:v>1.2E-2</c:v>
                </c:pt>
                <c:pt idx="26">
                  <c:v>1.2999999999999999E-2</c:v>
                </c:pt>
                <c:pt idx="27">
                  <c:v>1.2E-2</c:v>
                </c:pt>
                <c:pt idx="28">
                  <c:v>1.0999999999999999E-2</c:v>
                </c:pt>
                <c:pt idx="29">
                  <c:v>0.01</c:v>
                </c:pt>
                <c:pt idx="30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A0-4716-A3C2-16CE0197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37606386"/>
        <c:axId val="326223478"/>
      </c:barChart>
      <c:catAx>
        <c:axId val="73760638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0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  <c:crossAx val="326223478"/>
        <c:crosses val="autoZero"/>
        <c:auto val="1"/>
        <c:lblAlgn val="ctr"/>
        <c:lblOffset val="100"/>
        <c:noMultiLvlLbl val="0"/>
      </c:catAx>
      <c:valAx>
        <c:axId val="32622347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  <c:crossAx val="73760638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36004068256300098"/>
          <c:y val="0.905461670340436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  <a:sym typeface="Times New Roman" panose="02020603050405020304" pitchFamily="18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>
          <a:solidFill>
            <a:sysClr val="windowText" lastClr="000000"/>
          </a:solidFill>
          <a:latin typeface="Times New Roman" panose="02020603050405020304" pitchFamily="18" charset="0"/>
          <a:ea typeface="Times New Roman" panose="02020603050405020304" pitchFamily="18" charset="0"/>
          <a:cs typeface="Times New Roman" panose="02020603050405020304" pitchFamily="18" charset="0"/>
          <a:sym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1990</a:t>
            </a:r>
          </a:p>
        </c:rich>
      </c:tx>
      <c:layout>
        <c:manualLayout>
          <c:xMode val="edge"/>
          <c:yMode val="edge"/>
          <c:x val="0.43927125506072873"/>
          <c:y val="0.49638554216867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665465905830597"/>
          <c:y val="0.14141542548145336"/>
          <c:w val="0.6704963498995824"/>
          <c:h val="0.7981330044587799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46-429C-988E-026AB3BC4D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F6-4D26-B9C6-89FD27D20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46-429C-988E-026AB3BC4D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346-429C-988E-026AB3BC4DB3}"/>
              </c:ext>
            </c:extLst>
          </c:dPt>
          <c:dLbls>
            <c:dLbl>
              <c:idx val="0"/>
              <c:layout>
                <c:manualLayout>
                  <c:x val="0.19838056680161945"/>
                  <c:y val="-3.37349397590361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346-429C-988E-026AB3BC4DB3}"/>
                </c:ext>
              </c:extLst>
            </c:dLbl>
            <c:dLbl>
              <c:idx val="2"/>
              <c:layout>
                <c:manualLayout>
                  <c:x val="1.6194331983805668E-2"/>
                  <c:y val="-0.226506024096385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346-429C-988E-026AB3BC4DB3}"/>
                </c:ext>
              </c:extLst>
            </c:dLbl>
            <c:dLbl>
              <c:idx val="3"/>
              <c:layout>
                <c:manualLayout>
                  <c:x val="0.16599190283400794"/>
                  <c:y val="-0.14939759036144579"/>
                </c:manualLayout>
              </c:layout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346-429C-988E-026AB3BC4D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Свод!$F$199:$I$199</c:f>
              <c:strCache>
                <c:ptCount val="4"/>
                <c:pt idx="0">
                  <c:v>NOx</c:v>
                </c:pt>
                <c:pt idx="1">
                  <c:v>CO</c:v>
                </c:pt>
                <c:pt idx="2">
                  <c:v>NMVOCs</c:v>
                </c:pt>
                <c:pt idx="3">
                  <c:v>SO2</c:v>
                </c:pt>
              </c:strCache>
            </c:strRef>
          </c:cat>
          <c:val>
            <c:numRef>
              <c:f>Свод!$F$200:$I$200</c:f>
              <c:numCache>
                <c:formatCode>0.000</c:formatCode>
                <c:ptCount val="4"/>
                <c:pt idx="0">
                  <c:v>0.249</c:v>
                </c:pt>
                <c:pt idx="1">
                  <c:v>4.3730000000000002</c:v>
                </c:pt>
                <c:pt idx="2">
                  <c:v>9.6000000000000002E-2</c:v>
                </c:pt>
                <c:pt idx="3">
                  <c:v>8.9999999999999993E-3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6-429C-988E-026AB3BC4DB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42405063291139239"/>
          <c:y val="0.52028639618138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535333399780724"/>
          <c:y val="0.17884840170634994"/>
          <c:w val="0.67663510415628425"/>
          <c:h val="0.7654535545825268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6F-4BC6-B6AD-3E680B4FC7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A9-4771-A6EF-BA3CCC3CCB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6F-4BC6-B6AD-3E680B4FC7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C6F-4BC6-B6AD-3E680B4FC7CB}"/>
              </c:ext>
            </c:extLst>
          </c:dPt>
          <c:dLbls>
            <c:dLbl>
              <c:idx val="0"/>
              <c:layout>
                <c:manualLayout>
                  <c:x val="0.18143459915611815"/>
                  <c:y val="-2.86396181384248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6F-4BC6-B6AD-3E680B4FC7CB}"/>
                </c:ext>
              </c:extLst>
            </c:dLbl>
            <c:dLbl>
              <c:idx val="2"/>
              <c:layout>
                <c:manualLayout>
                  <c:x val="0.13291139240506328"/>
                  <c:y val="-0.257756563245823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34177215189874"/>
                      <c:h val="0.150357995226730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C6F-4BC6-B6AD-3E680B4FC7CB}"/>
                </c:ext>
              </c:extLst>
            </c:dLbl>
            <c:dLbl>
              <c:idx val="3"/>
              <c:layout>
                <c:manualLayout>
                  <c:x val="0.1983122362869198"/>
                  <c:y val="-0.14797136038186157"/>
                </c:manualLayout>
              </c:layout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96624472573835"/>
                      <c:h val="0.124105011933174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C6F-4BC6-B6AD-3E680B4FC7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Свод!$F$199:$I$199</c:f>
              <c:strCache>
                <c:ptCount val="4"/>
                <c:pt idx="0">
                  <c:v>NOx</c:v>
                </c:pt>
                <c:pt idx="1">
                  <c:v>CO</c:v>
                </c:pt>
                <c:pt idx="2">
                  <c:v>NMVOCs</c:v>
                </c:pt>
                <c:pt idx="3">
                  <c:v>SO2</c:v>
                </c:pt>
              </c:strCache>
            </c:strRef>
          </c:cat>
          <c:val>
            <c:numRef>
              <c:f>Свод!$F$228:$I$228</c:f>
              <c:numCache>
                <c:formatCode>0.000</c:formatCode>
                <c:ptCount val="4"/>
                <c:pt idx="0">
                  <c:v>0.31</c:v>
                </c:pt>
                <c:pt idx="1">
                  <c:v>5.444</c:v>
                </c:pt>
                <c:pt idx="2">
                  <c:v>0.12</c:v>
                </c:pt>
                <c:pt idx="3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F-4BC6-B6AD-3E680B4FC7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47933884297520662"/>
          <c:y val="0.513064133016627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02528144725711"/>
          <c:y val="0.19254717863354967"/>
          <c:w val="0.65387453634411397"/>
          <c:h val="0.7517227448706679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E89-4FB2-89D7-FA84BE0141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DA-4945-8E5F-DF942E1219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89-4FB2-89D7-FA84BE0141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89-4FB2-89D7-FA84BE01416D}"/>
              </c:ext>
            </c:extLst>
          </c:dPt>
          <c:dLbls>
            <c:dLbl>
              <c:idx val="0"/>
              <c:layout>
                <c:manualLayout>
                  <c:x val="0.2231404958677686"/>
                  <c:y val="-3.32541567695961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89-4FB2-89D7-FA84BE01416D}"/>
                </c:ext>
              </c:extLst>
            </c:dLbl>
            <c:dLbl>
              <c:idx val="2"/>
              <c:layout>
                <c:manualLayout>
                  <c:x val="4.1322314049586778E-2"/>
                  <c:y val="-0.21615201900237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42148760330579"/>
                      <c:h val="0.163895486935866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E89-4FB2-89D7-FA84BE01416D}"/>
                </c:ext>
              </c:extLst>
            </c:dLbl>
            <c:dLbl>
              <c:idx val="3"/>
              <c:layout>
                <c:manualLayout>
                  <c:x val="0.23140495867768579"/>
                  <c:y val="-0.16627078384798105"/>
                </c:manualLayout>
              </c:layout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95867768595041"/>
                      <c:h val="0.123515439429928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E89-4FB2-89D7-FA84BE0141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Свод!$F$199:$I$199</c:f>
              <c:strCache>
                <c:ptCount val="4"/>
                <c:pt idx="0">
                  <c:v>NOx</c:v>
                </c:pt>
                <c:pt idx="1">
                  <c:v>CO</c:v>
                </c:pt>
                <c:pt idx="2">
                  <c:v>NMVOCs</c:v>
                </c:pt>
                <c:pt idx="3">
                  <c:v>SO2</c:v>
                </c:pt>
              </c:strCache>
            </c:strRef>
          </c:cat>
          <c:val>
            <c:numRef>
              <c:f>Свод!$F$230:$I$230</c:f>
              <c:numCache>
                <c:formatCode>0.000</c:formatCode>
                <c:ptCount val="4"/>
                <c:pt idx="0">
                  <c:v>0.30499999999999999</c:v>
                </c:pt>
                <c:pt idx="1">
                  <c:v>5.3579999999999997</c:v>
                </c:pt>
                <c:pt idx="2">
                  <c:v>0.11799999999999999</c:v>
                </c:pt>
                <c:pt idx="3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9-4FB2-89D7-FA84BE01416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03270004093526"/>
          <c:y val="8.7962962962962965E-2"/>
          <c:w val="0.84305598497435508"/>
          <c:h val="0.661012758276161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Свод!$AD$3</c:f>
              <c:strCache>
                <c:ptCount val="1"/>
                <c:pt idx="0">
                  <c:v>Общие выбросы</c:v>
                </c:pt>
              </c:strCache>
            </c:strRef>
          </c:tx>
          <c:spPr>
            <a:pattFill prst="narHorz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downArrow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Свод!$AC$24:$AC$32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Свод!$AD$24:$AD$32</c:f>
              <c:numCache>
                <c:formatCode>0</c:formatCode>
                <c:ptCount val="9"/>
                <c:pt idx="0">
                  <c:v>11267.546979830382</c:v>
                </c:pt>
                <c:pt idx="1">
                  <c:v>13013.456213749725</c:v>
                </c:pt>
                <c:pt idx="2">
                  <c:v>14804.992243952964</c:v>
                </c:pt>
                <c:pt idx="3">
                  <c:v>14886.186753548931</c:v>
                </c:pt>
                <c:pt idx="4">
                  <c:v>15554.849774148319</c:v>
                </c:pt>
                <c:pt idx="5">
                  <c:v>16203.404895123673</c:v>
                </c:pt>
                <c:pt idx="6">
                  <c:v>14949.94018498227</c:v>
                </c:pt>
                <c:pt idx="7">
                  <c:v>15844.781117005203</c:v>
                </c:pt>
                <c:pt idx="8">
                  <c:v>17858.410918438476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6-4B2A-9D62-B7AD0D999402}"/>
            </c:ext>
          </c:extLst>
        </c:ser>
        <c:ser>
          <c:idx val="1"/>
          <c:order val="1"/>
          <c:tx>
            <c:strRef>
              <c:f>Свод!$AE$3</c:f>
              <c:strCache>
                <c:ptCount val="1"/>
                <c:pt idx="0">
                  <c:v>Поглощения</c:v>
                </c:pt>
              </c:strCache>
            </c:strRef>
          </c:tx>
          <c:spPr>
            <a:pattFill prst="narHorz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Свод!$AC$24:$AC$32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Свод!$AE$24:$AE$32</c:f>
              <c:numCache>
                <c:formatCode>0</c:formatCode>
                <c:ptCount val="9"/>
                <c:pt idx="0">
                  <c:v>-10334.544220818099</c:v>
                </c:pt>
                <c:pt idx="1">
                  <c:v>-10295.773858763099</c:v>
                </c:pt>
                <c:pt idx="2">
                  <c:v>-10324.340000832601</c:v>
                </c:pt>
                <c:pt idx="3">
                  <c:v>-10216.191430852499</c:v>
                </c:pt>
                <c:pt idx="4">
                  <c:v>-10327.717642706501</c:v>
                </c:pt>
                <c:pt idx="5">
                  <c:v>-10336.5304369326</c:v>
                </c:pt>
                <c:pt idx="6">
                  <c:v>-10302.540278723</c:v>
                </c:pt>
                <c:pt idx="7">
                  <c:v>-10367.313944890488</c:v>
                </c:pt>
                <c:pt idx="8">
                  <c:v>-10941.370537922499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6-4B2A-9D62-B7AD0D999402}"/>
            </c:ext>
          </c:extLst>
        </c:ser>
        <c:ser>
          <c:idx val="2"/>
          <c:order val="2"/>
          <c:tx>
            <c:strRef>
              <c:f>Свод!$AF$3</c:f>
              <c:strCache>
                <c:ptCount val="1"/>
                <c:pt idx="0">
                  <c:v>Нетто выбросы</c:v>
                </c:pt>
              </c:strCache>
            </c:strRef>
          </c:tx>
          <c:spPr>
            <a:pattFill prst="narHorz">
              <a:fgClr>
                <a:srgbClr val="C0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downArrow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Свод!$AC$24:$AC$32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Свод!$AF$24:$AF$32</c:f>
              <c:numCache>
                <c:formatCode>0</c:formatCode>
                <c:ptCount val="9"/>
                <c:pt idx="0">
                  <c:v>933.0027590122827</c:v>
                </c:pt>
                <c:pt idx="1">
                  <c:v>2717.6823549866258</c:v>
                </c:pt>
                <c:pt idx="2">
                  <c:v>4480.652243120363</c:v>
                </c:pt>
                <c:pt idx="3">
                  <c:v>4669.9953226964317</c:v>
                </c:pt>
                <c:pt idx="4">
                  <c:v>5227.1321314418183</c:v>
                </c:pt>
                <c:pt idx="5">
                  <c:v>5866.8744581910723</c:v>
                </c:pt>
                <c:pt idx="6">
                  <c:v>4647.3999062592702</c:v>
                </c:pt>
                <c:pt idx="7">
                  <c:v>5477.4671721147151</c:v>
                </c:pt>
                <c:pt idx="8">
                  <c:v>6917.0403805159767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A6-4B2A-9D62-B7AD0D999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29"/>
        <c:axId val="422282303"/>
        <c:axId val="422281471"/>
      </c:barChart>
      <c:catAx>
        <c:axId val="42228230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2281471"/>
        <c:crosses val="autoZero"/>
        <c:auto val="1"/>
        <c:lblAlgn val="ctr"/>
        <c:lblOffset val="100"/>
        <c:noMultiLvlLbl val="0"/>
      </c:catAx>
      <c:valAx>
        <c:axId val="42228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CO2 eqvivalent</a:t>
                </a:r>
              </a:p>
            </c:rich>
          </c:tx>
          <c:layout>
            <c:manualLayout>
              <c:xMode val="edge"/>
              <c:yMode val="edge"/>
              <c:x val="9.7859327217125376E-3"/>
              <c:y val="0.21116433362496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cross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2282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82910928673374"/>
          <c:y val="0.82890406826501439"/>
          <c:w val="0.83959246246522456"/>
          <c:h val="0.15191129631457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7235908212439"/>
          <c:y val="5.0925925925925923E-2"/>
          <c:w val="0.86924779097146621"/>
          <c:h val="0.643160542432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Свод!$AD$3</c:f>
              <c:strCache>
                <c:ptCount val="1"/>
                <c:pt idx="0">
                  <c:v>Общие выбросы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Свод!$AC$4:$AC$32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Свод!$AD$4:$AD$32</c:f>
              <c:numCache>
                <c:formatCode>0</c:formatCode>
                <c:ptCount val="29"/>
                <c:pt idx="0">
                  <c:v>28290.67575474687</c:v>
                </c:pt>
                <c:pt idx="1">
                  <c:v>25986.552769661645</c:v>
                </c:pt>
                <c:pt idx="2">
                  <c:v>21529.153606714946</c:v>
                </c:pt>
                <c:pt idx="3">
                  <c:v>15419.820899948614</c:v>
                </c:pt>
                <c:pt idx="4">
                  <c:v>11166.686238753982</c:v>
                </c:pt>
                <c:pt idx="5">
                  <c:v>8805.6693854968871</c:v>
                </c:pt>
                <c:pt idx="6">
                  <c:v>8515.6033038184214</c:v>
                </c:pt>
                <c:pt idx="7">
                  <c:v>9284.0893784194068</c:v>
                </c:pt>
                <c:pt idx="8">
                  <c:v>8690.902595306934</c:v>
                </c:pt>
                <c:pt idx="9">
                  <c:v>8570.9597948076516</c:v>
                </c:pt>
                <c:pt idx="10">
                  <c:v>8276.4966179803396</c:v>
                </c:pt>
                <c:pt idx="11">
                  <c:v>8717.616365332924</c:v>
                </c:pt>
                <c:pt idx="12">
                  <c:v>8440.6412599538489</c:v>
                </c:pt>
                <c:pt idx="13">
                  <c:v>8675.8907010697294</c:v>
                </c:pt>
                <c:pt idx="14">
                  <c:v>9035.0114802752178</c:v>
                </c:pt>
                <c:pt idx="15">
                  <c:v>9540.985107571656</c:v>
                </c:pt>
                <c:pt idx="16">
                  <c:v>9779.6242252601915</c:v>
                </c:pt>
                <c:pt idx="17">
                  <c:v>10831.178978044753</c:v>
                </c:pt>
                <c:pt idx="18">
                  <c:v>11910.379145953533</c:v>
                </c:pt>
                <c:pt idx="19">
                  <c:v>11670.734675630547</c:v>
                </c:pt>
                <c:pt idx="20">
                  <c:v>11267.546979830382</c:v>
                </c:pt>
                <c:pt idx="21">
                  <c:v>13013.456213749725</c:v>
                </c:pt>
                <c:pt idx="22">
                  <c:v>14804.992243952964</c:v>
                </c:pt>
                <c:pt idx="23">
                  <c:v>14886.186753548931</c:v>
                </c:pt>
                <c:pt idx="24">
                  <c:v>15554.849774148319</c:v>
                </c:pt>
                <c:pt idx="25">
                  <c:v>16203.404895123673</c:v>
                </c:pt>
                <c:pt idx="26">
                  <c:v>14949.94018498227</c:v>
                </c:pt>
                <c:pt idx="27">
                  <c:v>15844.781117005203</c:v>
                </c:pt>
                <c:pt idx="28">
                  <c:v>17858.410918438476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7-4BF4-98F1-B3E2CAE268C3}"/>
            </c:ext>
          </c:extLst>
        </c:ser>
        <c:ser>
          <c:idx val="1"/>
          <c:order val="1"/>
          <c:tx>
            <c:strRef>
              <c:f>Свод!$AE$3</c:f>
              <c:strCache>
                <c:ptCount val="1"/>
                <c:pt idx="0">
                  <c:v>Поглощения</c:v>
                </c:pt>
              </c:strCache>
            </c:strRef>
          </c:tx>
          <c:spPr>
            <a:solidFill>
              <a:srgbClr val="00E266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00E26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Свод!$AC$4:$AC$32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Свод!$AE$4:$AE$32</c:f>
              <c:numCache>
                <c:formatCode>0</c:formatCode>
                <c:ptCount val="29"/>
                <c:pt idx="0">
                  <c:v>-10273.525171351601</c:v>
                </c:pt>
                <c:pt idx="1">
                  <c:v>-10294.4825360862</c:v>
                </c:pt>
                <c:pt idx="2">
                  <c:v>-10289.530417681401</c:v>
                </c:pt>
                <c:pt idx="3">
                  <c:v>-10293.5741052142</c:v>
                </c:pt>
                <c:pt idx="4">
                  <c:v>-10309.734291492099</c:v>
                </c:pt>
                <c:pt idx="5">
                  <c:v>-10323.6469528208</c:v>
                </c:pt>
                <c:pt idx="6">
                  <c:v>-10032.158757167101</c:v>
                </c:pt>
                <c:pt idx="7">
                  <c:v>-10303.285695286801</c:v>
                </c:pt>
                <c:pt idx="8">
                  <c:v>-10331.5113478896</c:v>
                </c:pt>
                <c:pt idx="9">
                  <c:v>-10339.0948362698</c:v>
                </c:pt>
                <c:pt idx="10">
                  <c:v>-10303.876819938399</c:v>
                </c:pt>
                <c:pt idx="11">
                  <c:v>-10221.397809956799</c:v>
                </c:pt>
                <c:pt idx="12">
                  <c:v>-10239.2599738393</c:v>
                </c:pt>
                <c:pt idx="13">
                  <c:v>-9914.3159746724905</c:v>
                </c:pt>
                <c:pt idx="14">
                  <c:v>-10302.8660812045</c:v>
                </c:pt>
                <c:pt idx="15">
                  <c:v>-10205.986026917901</c:v>
                </c:pt>
                <c:pt idx="16">
                  <c:v>-10208.9288337945</c:v>
                </c:pt>
                <c:pt idx="17">
                  <c:v>-10309.901801418</c:v>
                </c:pt>
                <c:pt idx="18">
                  <c:v>-10250.7049287102</c:v>
                </c:pt>
                <c:pt idx="19">
                  <c:v>-10303.4021626716</c:v>
                </c:pt>
                <c:pt idx="20">
                  <c:v>-10334.544220818099</c:v>
                </c:pt>
                <c:pt idx="21">
                  <c:v>-10295.773858763099</c:v>
                </c:pt>
                <c:pt idx="22">
                  <c:v>-10324.340000832601</c:v>
                </c:pt>
                <c:pt idx="23">
                  <c:v>-10216.191430852499</c:v>
                </c:pt>
                <c:pt idx="24">
                  <c:v>-10327.717642706501</c:v>
                </c:pt>
                <c:pt idx="25">
                  <c:v>-10336.5304369326</c:v>
                </c:pt>
                <c:pt idx="26">
                  <c:v>-10302.540278723</c:v>
                </c:pt>
                <c:pt idx="27">
                  <c:v>-10367.313944890488</c:v>
                </c:pt>
                <c:pt idx="28">
                  <c:v>-10941.370537922499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C7-4BF4-98F1-B3E2CAE268C3}"/>
            </c:ext>
          </c:extLst>
        </c:ser>
        <c:ser>
          <c:idx val="2"/>
          <c:order val="2"/>
          <c:tx>
            <c:strRef>
              <c:f>Свод!$AF$3</c:f>
              <c:strCache>
                <c:ptCount val="1"/>
                <c:pt idx="0">
                  <c:v>Нетто выбросы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Свод!$AC$4:$AC$32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Свод!$AF$4:$AF$32</c:f>
              <c:numCache>
                <c:formatCode>0</c:formatCode>
                <c:ptCount val="29"/>
                <c:pt idx="0">
                  <c:v>18017.150583395269</c:v>
                </c:pt>
                <c:pt idx="1">
                  <c:v>15692.070233575445</c:v>
                </c:pt>
                <c:pt idx="2">
                  <c:v>11239.623189033546</c:v>
                </c:pt>
                <c:pt idx="3">
                  <c:v>5126.2467947344139</c:v>
                </c:pt>
                <c:pt idx="4">
                  <c:v>856.95194726188311</c:v>
                </c:pt>
                <c:pt idx="5">
                  <c:v>-1517.9775673239128</c:v>
                </c:pt>
                <c:pt idx="6">
                  <c:v>-1516.5554533486793</c:v>
                </c:pt>
                <c:pt idx="7">
                  <c:v>-1019.1963168673938</c:v>
                </c:pt>
                <c:pt idx="8">
                  <c:v>-1640.6087525826661</c:v>
                </c:pt>
                <c:pt idx="9">
                  <c:v>-1768.1350414621484</c:v>
                </c:pt>
                <c:pt idx="10">
                  <c:v>-2027.3802019580598</c:v>
                </c:pt>
                <c:pt idx="11">
                  <c:v>-1503.7814446238754</c:v>
                </c:pt>
                <c:pt idx="12">
                  <c:v>-1798.6187138854511</c:v>
                </c:pt>
                <c:pt idx="13">
                  <c:v>-1238.4252736027611</c:v>
                </c:pt>
                <c:pt idx="14">
                  <c:v>-1267.8546009292822</c:v>
                </c:pt>
                <c:pt idx="15">
                  <c:v>-665.0009193462447</c:v>
                </c:pt>
                <c:pt idx="16">
                  <c:v>-429.3046085343085</c:v>
                </c:pt>
                <c:pt idx="17">
                  <c:v>521.27717662675241</c:v>
                </c:pt>
                <c:pt idx="18">
                  <c:v>1659.6742172433333</c:v>
                </c:pt>
                <c:pt idx="19">
                  <c:v>1367.3325129589466</c:v>
                </c:pt>
                <c:pt idx="20">
                  <c:v>933.0027590122827</c:v>
                </c:pt>
                <c:pt idx="21">
                  <c:v>2717.6823549866258</c:v>
                </c:pt>
                <c:pt idx="22">
                  <c:v>4480.652243120363</c:v>
                </c:pt>
                <c:pt idx="23">
                  <c:v>4669.9953226964317</c:v>
                </c:pt>
                <c:pt idx="24">
                  <c:v>5227.1321314418183</c:v>
                </c:pt>
                <c:pt idx="25">
                  <c:v>5866.8744581910723</c:v>
                </c:pt>
                <c:pt idx="26">
                  <c:v>4647.3999062592702</c:v>
                </c:pt>
                <c:pt idx="27">
                  <c:v>5477.4671721147151</c:v>
                </c:pt>
                <c:pt idx="28">
                  <c:v>6917.0403805159767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C7-4BF4-98F1-B3E2CAE2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-27"/>
        <c:axId val="842521168"/>
        <c:axId val="842520752"/>
      </c:barChart>
      <c:catAx>
        <c:axId val="842521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42520752"/>
        <c:crosses val="autoZero"/>
        <c:auto val="1"/>
        <c:lblAlgn val="ctr"/>
        <c:lblOffset val="100"/>
        <c:noMultiLvlLbl val="0"/>
      </c:catAx>
      <c:valAx>
        <c:axId val="84252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Гг</a:t>
                </a: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</a:t>
                </a:r>
                <a:r>
                  <a:rPr lang="ru-RU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О</a:t>
                </a: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 </a:t>
                </a:r>
                <a:r>
                  <a:rPr lang="ru-RU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Эквивалента</a:t>
                </a:r>
                <a:endParaRPr lang="en-US" sz="9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4.2872454448017148E-3"/>
              <c:y val="0.20252916302128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cross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4252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096463022508039E-2"/>
          <c:y val="0.82300597841936429"/>
          <c:w val="0.87125401929260449"/>
          <c:h val="0.149216243802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1990</a:t>
            </a:r>
          </a:p>
        </c:rich>
      </c:tx>
      <c:layout>
        <c:manualLayout>
          <c:xMode val="edge"/>
          <c:yMode val="edge"/>
          <c:x val="0.4558465443406593"/>
          <c:y val="0.487640535723354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350902843169061"/>
          <c:y val="8.5439691900030992E-2"/>
          <c:w val="0.55336039941774307"/>
          <c:h val="0.8542891599792078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F3-491D-9BA4-65B49399097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DF3-491D-9BA4-65B49399097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DF3-491D-9BA4-65B493990970}"/>
              </c:ext>
            </c:extLst>
          </c:dPt>
          <c:dPt>
            <c:idx val="3"/>
            <c:bubble3D val="0"/>
            <c:spPr>
              <a:solidFill>
                <a:srgbClr val="00E2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F3-491D-9BA4-65B493990970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F3-491D-9BA4-65B493990970}"/>
              </c:ext>
            </c:extLst>
          </c:dPt>
          <c:dLbls>
            <c:dLbl>
              <c:idx val="1"/>
              <c:layout>
                <c:manualLayout>
                  <c:x val="-0.14264919396786996"/>
                  <c:y val="8.91385925515808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DF3-491D-9BA4-65B493990970}"/>
                </c:ext>
              </c:extLst>
            </c:dLbl>
            <c:dLbl>
              <c:idx val="4"/>
              <c:layout>
                <c:manualLayout>
                  <c:x val="0.2037845628112428"/>
                  <c:y val="-7.86516993102184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DF3-491D-9BA4-65B4939909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Свод!$B$239:$F$239</c:f>
              <c:strCache>
                <c:ptCount val="5"/>
                <c:pt idx="0">
                  <c:v>Энергетика</c:v>
                </c:pt>
                <c:pt idx="1">
                  <c:v>ППИП</c:v>
                </c:pt>
                <c:pt idx="2">
                  <c:v>СХ</c:v>
                </c:pt>
                <c:pt idx="3">
                  <c:v>ЛХДВЗ</c:v>
                </c:pt>
                <c:pt idx="4">
                  <c:v>Отходы</c:v>
                </c:pt>
              </c:strCache>
            </c:strRef>
          </c:cat>
          <c:val>
            <c:numRef>
              <c:f>Свод!$B$240:$F$240</c:f>
              <c:numCache>
                <c:formatCode>0.000</c:formatCode>
                <c:ptCount val="5"/>
                <c:pt idx="0">
                  <c:v>20529.718867015701</c:v>
                </c:pt>
                <c:pt idx="1">
                  <c:v>871.63847402338502</c:v>
                </c:pt>
                <c:pt idx="2">
                  <c:v>6437.6366152734399</c:v>
                </c:pt>
                <c:pt idx="3">
                  <c:v>-10273.525171351601</c:v>
                </c:pt>
                <c:pt idx="4">
                  <c:v>451.68179843433001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3-491D-9BA4-65B49399097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4729467236806334"/>
          <c:y val="0.487640535723354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157585890401218"/>
          <c:y val="8.5439691900030992E-2"/>
          <c:w val="0.5610994972535468"/>
          <c:h val="0.870019499841251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6F7-4E47-970B-6353AB54A63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6F7-4E47-970B-6353AB54A63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F7-4E47-970B-6353AB54A63D}"/>
              </c:ext>
            </c:extLst>
          </c:dPt>
          <c:dPt>
            <c:idx val="3"/>
            <c:bubble3D val="0"/>
            <c:spPr>
              <a:solidFill>
                <a:srgbClr val="00E2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F7-4E47-970B-6353AB54A63D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F7-4E47-970B-6353AB54A63D}"/>
              </c:ext>
            </c:extLst>
          </c:dPt>
          <c:dLbls>
            <c:dLbl>
              <c:idx val="1"/>
              <c:layout>
                <c:manualLayout>
                  <c:x val="-0.15893721620493934"/>
                  <c:y val="9.96254857929433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6F7-4E47-970B-6353AB54A63D}"/>
                </c:ext>
              </c:extLst>
            </c:dLbl>
            <c:dLbl>
              <c:idx val="4"/>
              <c:layout>
                <c:manualLayout>
                  <c:x val="0.15217393040898428"/>
                  <c:y val="-5.76779128274935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6F7-4E47-970B-6353AB54A6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Свод!$B$239:$F$239</c:f>
              <c:strCache>
                <c:ptCount val="5"/>
                <c:pt idx="0">
                  <c:v>Энергетика</c:v>
                </c:pt>
                <c:pt idx="1">
                  <c:v>ППИП</c:v>
                </c:pt>
                <c:pt idx="2">
                  <c:v>СХ</c:v>
                </c:pt>
                <c:pt idx="3">
                  <c:v>ЛХДВЗ</c:v>
                </c:pt>
                <c:pt idx="4">
                  <c:v>Отходы</c:v>
                </c:pt>
              </c:strCache>
            </c:strRef>
          </c:cat>
          <c:val>
            <c:numRef>
              <c:f>Свод!$B$268:$F$268</c:f>
              <c:numCache>
                <c:formatCode>0.000</c:formatCode>
                <c:ptCount val="5"/>
                <c:pt idx="0">
                  <c:v>10923.479583088292</c:v>
                </c:pt>
                <c:pt idx="1">
                  <c:v>1162.55252274145</c:v>
                </c:pt>
                <c:pt idx="2">
                  <c:v>5196.3416237349202</c:v>
                </c:pt>
                <c:pt idx="3">
                  <c:v>-10941.370537922499</c:v>
                </c:pt>
                <c:pt idx="4">
                  <c:v>576.03718887381206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7-4E47-970B-6353AB54A63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8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49649479415789E-2"/>
          <c:y val="6.5927739641175875E-2"/>
          <c:w val="0.89067904738089232"/>
          <c:h val="0.72707240679782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Свод!$O$41</c:f>
              <c:strCache>
                <c:ptCount val="1"/>
                <c:pt idx="0">
                  <c:v>CO2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12-4EF3-B469-A8E13EF6E4A3}"/>
              </c:ext>
            </c:extLst>
          </c:dPt>
          <c:cat>
            <c:numRef>
              <c:f>Свод!$N$42:$N$72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Свод!$O$42:$O$72</c:f>
              <c:numCache>
                <c:formatCode>0.000</c:formatCode>
                <c:ptCount val="31"/>
                <c:pt idx="0">
                  <c:v>19429.632160760601</c:v>
                </c:pt>
                <c:pt idx="1">
                  <c:v>17092.313170552599</c:v>
                </c:pt>
                <c:pt idx="2">
                  <c:v>13655.434827421101</c:v>
                </c:pt>
                <c:pt idx="3">
                  <c:v>10126.430515731299</c:v>
                </c:pt>
                <c:pt idx="4">
                  <c:v>7063.5404817845201</c:v>
                </c:pt>
                <c:pt idx="5">
                  <c:v>5163.6156704204896</c:v>
                </c:pt>
                <c:pt idx="6">
                  <c:v>4865.5999431272403</c:v>
                </c:pt>
                <c:pt idx="7">
                  <c:v>5175.1946252607104</c:v>
                </c:pt>
                <c:pt idx="8">
                  <c:v>4606.1766810602103</c:v>
                </c:pt>
                <c:pt idx="9">
                  <c:v>4571.4006596326199</c:v>
                </c:pt>
                <c:pt idx="10">
                  <c:v>4223.9056577502097</c:v>
                </c:pt>
                <c:pt idx="11">
                  <c:v>4608.1496586253497</c:v>
                </c:pt>
                <c:pt idx="12">
                  <c:v>4266.9415441880601</c:v>
                </c:pt>
                <c:pt idx="13">
                  <c:v>4432.9329773491099</c:v>
                </c:pt>
                <c:pt idx="14">
                  <c:v>4657.3769168744002</c:v>
                </c:pt>
                <c:pt idx="15">
                  <c:v>5014.9132664147601</c:v>
                </c:pt>
                <c:pt idx="16">
                  <c:v>5045.6057039531997</c:v>
                </c:pt>
                <c:pt idx="17">
                  <c:v>5929.6076563747401</c:v>
                </c:pt>
                <c:pt idx="18">
                  <c:v>6808.5753512663096</c:v>
                </c:pt>
                <c:pt idx="19">
                  <c:v>6630.00468286664</c:v>
                </c:pt>
                <c:pt idx="20">
                  <c:v>5980.9705901707202</c:v>
                </c:pt>
                <c:pt idx="21">
                  <c:v>7403.1294282933204</c:v>
                </c:pt>
                <c:pt idx="22">
                  <c:v>8858.3015529998393</c:v>
                </c:pt>
                <c:pt idx="23">
                  <c:v>8632.2599441247803</c:v>
                </c:pt>
                <c:pt idx="24">
                  <c:v>8842.90068046345</c:v>
                </c:pt>
                <c:pt idx="25">
                  <c:v>9546.0026051079294</c:v>
                </c:pt>
                <c:pt idx="26">
                  <c:v>8187.67730278832</c:v>
                </c:pt>
                <c:pt idx="27">
                  <c:v>8707.7053360868595</c:v>
                </c:pt>
                <c:pt idx="28">
                  <c:v>10442.5925271207</c:v>
                </c:pt>
                <c:pt idx="29">
                  <c:v>7718.3127526841599</c:v>
                </c:pt>
                <c:pt idx="30">
                  <c:v>7155.2919885205401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12-4EF3-B469-A8E13EF6E4A3}"/>
            </c:ext>
          </c:extLst>
        </c:ser>
        <c:ser>
          <c:idx val="1"/>
          <c:order val="1"/>
          <c:tx>
            <c:strRef>
              <c:f>Свод!$P$41</c:f>
              <c:strCache>
                <c:ptCount val="1"/>
                <c:pt idx="0">
                  <c:v>CH4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Свод!$N$42:$N$72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Свод!$P$42:$P$72</c:f>
              <c:numCache>
                <c:formatCode>0.000</c:formatCode>
                <c:ptCount val="31"/>
                <c:pt idx="0">
                  <c:v>868.72083015711007</c:v>
                </c:pt>
                <c:pt idx="1">
                  <c:v>775.82555179310998</c:v>
                </c:pt>
                <c:pt idx="2">
                  <c:v>597.31832542578002</c:v>
                </c:pt>
                <c:pt idx="3">
                  <c:v>424.92187862775</c:v>
                </c:pt>
                <c:pt idx="4">
                  <c:v>276.92996738463</c:v>
                </c:pt>
                <c:pt idx="5">
                  <c:v>175.92489661215001</c:v>
                </c:pt>
                <c:pt idx="6">
                  <c:v>171.05470892202001</c:v>
                </c:pt>
                <c:pt idx="7">
                  <c:v>167.69393283215999</c:v>
                </c:pt>
                <c:pt idx="8">
                  <c:v>169.45153285935001</c:v>
                </c:pt>
                <c:pt idx="9">
                  <c:v>160.26470291139</c:v>
                </c:pt>
                <c:pt idx="10">
                  <c:v>168.17233491639001</c:v>
                </c:pt>
                <c:pt idx="11">
                  <c:v>172.49475293484002</c:v>
                </c:pt>
                <c:pt idx="12">
                  <c:v>179.32371124289998</c:v>
                </c:pt>
                <c:pt idx="13">
                  <c:v>163.06207069446</c:v>
                </c:pt>
                <c:pt idx="14">
                  <c:v>168.21225370299001</c:v>
                </c:pt>
                <c:pt idx="15">
                  <c:v>151.87944636977699</c:v>
                </c:pt>
                <c:pt idx="16">
                  <c:v>147.189224979594</c:v>
                </c:pt>
                <c:pt idx="17">
                  <c:v>152.410968226965</c:v>
                </c:pt>
                <c:pt idx="18">
                  <c:v>180.99574570356299</c:v>
                </c:pt>
                <c:pt idx="19">
                  <c:v>167.141260364505</c:v>
                </c:pt>
                <c:pt idx="20">
                  <c:v>192.51623846384999</c:v>
                </c:pt>
                <c:pt idx="21">
                  <c:v>193.38251144511599</c:v>
                </c:pt>
                <c:pt idx="22">
                  <c:v>218.97257016137999</c:v>
                </c:pt>
                <c:pt idx="23">
                  <c:v>185.630090922948</c:v>
                </c:pt>
                <c:pt idx="24">
                  <c:v>240.26554060215</c:v>
                </c:pt>
                <c:pt idx="25">
                  <c:v>245.362496919855</c:v>
                </c:pt>
                <c:pt idx="26">
                  <c:v>244.5469768645176</c:v>
                </c:pt>
                <c:pt idx="27">
                  <c:v>297.03030528374279</c:v>
                </c:pt>
                <c:pt idx="28">
                  <c:v>343.90733003634</c:v>
                </c:pt>
                <c:pt idx="29">
                  <c:v>348.02033025512338</c:v>
                </c:pt>
                <c:pt idx="30">
                  <c:v>388.02935892659394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12-4EF3-B469-A8E13EF6E4A3}"/>
            </c:ext>
          </c:extLst>
        </c:ser>
        <c:ser>
          <c:idx val="2"/>
          <c:order val="2"/>
          <c:tx>
            <c:strRef>
              <c:f>Свод!$Q$41</c:f>
              <c:strCache>
                <c:ptCount val="1"/>
                <c:pt idx="0">
                  <c:v>N2O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Свод!$N$42:$N$72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Свод!$Q$42:$Q$72</c:f>
              <c:numCache>
                <c:formatCode>0.000</c:formatCode>
                <c:ptCount val="31"/>
                <c:pt idx="0">
                  <c:v>231.36587609799997</c:v>
                </c:pt>
                <c:pt idx="1">
                  <c:v>195.38399602953999</c:v>
                </c:pt>
                <c:pt idx="2">
                  <c:v>129.81379937058</c:v>
                </c:pt>
                <c:pt idx="3">
                  <c:v>78.075821186070002</c:v>
                </c:pt>
                <c:pt idx="4">
                  <c:v>39.419003933860004</c:v>
                </c:pt>
                <c:pt idx="5">
                  <c:v>59.134810533850001</c:v>
                </c:pt>
                <c:pt idx="6">
                  <c:v>47.734678995389999</c:v>
                </c:pt>
                <c:pt idx="7">
                  <c:v>44.401826494080005</c:v>
                </c:pt>
                <c:pt idx="8">
                  <c:v>38.34878321827</c:v>
                </c:pt>
                <c:pt idx="9">
                  <c:v>68.991092104960003</c:v>
                </c:pt>
                <c:pt idx="10">
                  <c:v>28.964274334960002</c:v>
                </c:pt>
                <c:pt idx="11">
                  <c:v>57.1584537528</c:v>
                </c:pt>
                <c:pt idx="12">
                  <c:v>32.579113433620002</c:v>
                </c:pt>
                <c:pt idx="13">
                  <c:v>29.345091245839999</c:v>
                </c:pt>
                <c:pt idx="14">
                  <c:v>33.530352197020001</c:v>
                </c:pt>
                <c:pt idx="15">
                  <c:v>46.522866246040003</c:v>
                </c:pt>
                <c:pt idx="16">
                  <c:v>46.475800074719004</c:v>
                </c:pt>
                <c:pt idx="17">
                  <c:v>78.381721658339998</c:v>
                </c:pt>
                <c:pt idx="18">
                  <c:v>81.208077612225992</c:v>
                </c:pt>
                <c:pt idx="19">
                  <c:v>114.44194573559</c:v>
                </c:pt>
                <c:pt idx="20">
                  <c:v>99.869188214600001</c:v>
                </c:pt>
                <c:pt idx="21">
                  <c:v>62.140434784726004</c:v>
                </c:pt>
                <c:pt idx="22">
                  <c:v>128.53816214753999</c:v>
                </c:pt>
                <c:pt idx="23">
                  <c:v>140.87695112506799</c:v>
                </c:pt>
                <c:pt idx="24">
                  <c:v>138.0425679096</c:v>
                </c:pt>
                <c:pt idx="25">
                  <c:v>128.740950819586</c:v>
                </c:pt>
                <c:pt idx="26">
                  <c:v>114.1500883696872</c:v>
                </c:pt>
                <c:pt idx="27">
                  <c:v>124.76794549202457</c:v>
                </c:pt>
                <c:pt idx="28">
                  <c:v>136.97972593125201</c:v>
                </c:pt>
                <c:pt idx="29">
                  <c:v>113.2412414606688</c:v>
                </c:pt>
                <c:pt idx="30">
                  <c:v>104.867818177888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12-4EF3-B469-A8E13EF6E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289819807"/>
        <c:axId val="289831871"/>
      </c:barChart>
      <c:catAx>
        <c:axId val="28981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9831871"/>
        <c:crosses val="autoZero"/>
        <c:auto val="1"/>
        <c:lblAlgn val="ctr"/>
        <c:lblOffset val="100"/>
        <c:noMultiLvlLbl val="0"/>
      </c:catAx>
      <c:valAx>
        <c:axId val="289831871"/>
        <c:scaling>
          <c:orientation val="minMax"/>
          <c:max val="2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Гг</a:t>
                </a: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CO2 </a:t>
                </a:r>
                <a:r>
                  <a:rPr lang="ru-RU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экв.</a:t>
                </a:r>
                <a:endParaRPr lang="en-US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9.1146246754455026E-2"/>
              <c:y val="3.4089055732184584E-2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9819807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651810380346601"/>
          <c:y val="0.92191965587634905"/>
          <c:w val="0.21051150971278201"/>
          <c:h val="7.34507144940216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19362333806636"/>
          <c:y val="7.407407407407407E-2"/>
          <c:w val="0.84248397229034888"/>
          <c:h val="0.71429644211140264"/>
        </c:manualLayout>
      </c:layout>
      <c:lineChart>
        <c:grouping val="standard"/>
        <c:varyColors val="0"/>
        <c:ser>
          <c:idx val="0"/>
          <c:order val="0"/>
          <c:tx>
            <c:strRef>
              <c:f>Свод!$AD$3</c:f>
              <c:strCache>
                <c:ptCount val="1"/>
                <c:pt idx="0">
                  <c:v>Общие выбросы</c:v>
                </c:pt>
              </c:strCache>
            </c:strRef>
          </c:tx>
          <c:spPr>
            <a:ln w="19050" cap="flat">
              <a:solidFill>
                <a:schemeClr val="accent1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Свод!$AC$4:$AC$32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Свод!$AD$4:$AD$32</c:f>
              <c:numCache>
                <c:formatCode>0</c:formatCode>
                <c:ptCount val="29"/>
                <c:pt idx="0">
                  <c:v>28290.67575474687</c:v>
                </c:pt>
                <c:pt idx="1">
                  <c:v>25986.552769661645</c:v>
                </c:pt>
                <c:pt idx="2">
                  <c:v>21529.153606714946</c:v>
                </c:pt>
                <c:pt idx="3">
                  <c:v>15419.820899948614</c:v>
                </c:pt>
                <c:pt idx="4">
                  <c:v>11166.686238753982</c:v>
                </c:pt>
                <c:pt idx="5">
                  <c:v>8805.6693854968871</c:v>
                </c:pt>
                <c:pt idx="6">
                  <c:v>8515.6033038184214</c:v>
                </c:pt>
                <c:pt idx="7">
                  <c:v>9284.0893784194068</c:v>
                </c:pt>
                <c:pt idx="8">
                  <c:v>8690.902595306934</c:v>
                </c:pt>
                <c:pt idx="9">
                  <c:v>8570.9597948076516</c:v>
                </c:pt>
                <c:pt idx="10">
                  <c:v>8276.4966179803396</c:v>
                </c:pt>
                <c:pt idx="11">
                  <c:v>8717.616365332924</c:v>
                </c:pt>
                <c:pt idx="12">
                  <c:v>8440.6412599538489</c:v>
                </c:pt>
                <c:pt idx="13">
                  <c:v>8675.8907010697294</c:v>
                </c:pt>
                <c:pt idx="14">
                  <c:v>9035.0114802752178</c:v>
                </c:pt>
                <c:pt idx="15">
                  <c:v>9540.985107571656</c:v>
                </c:pt>
                <c:pt idx="16">
                  <c:v>9779.6242252601915</c:v>
                </c:pt>
                <c:pt idx="17">
                  <c:v>10831.178978044753</c:v>
                </c:pt>
                <c:pt idx="18">
                  <c:v>11910.379145953533</c:v>
                </c:pt>
                <c:pt idx="19">
                  <c:v>11670.734675630547</c:v>
                </c:pt>
                <c:pt idx="20">
                  <c:v>11267.546979830382</c:v>
                </c:pt>
                <c:pt idx="21">
                  <c:v>13013.456213749725</c:v>
                </c:pt>
                <c:pt idx="22">
                  <c:v>14804.992243952964</c:v>
                </c:pt>
                <c:pt idx="23">
                  <c:v>14886.186753548931</c:v>
                </c:pt>
                <c:pt idx="24">
                  <c:v>15554.849774148319</c:v>
                </c:pt>
                <c:pt idx="25">
                  <c:v>16203.404895123673</c:v>
                </c:pt>
                <c:pt idx="26">
                  <c:v>14949.94018498227</c:v>
                </c:pt>
                <c:pt idx="27">
                  <c:v>15844.781117005203</c:v>
                </c:pt>
                <c:pt idx="28">
                  <c:v>17858.410918438476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B-4DFE-9EDE-FE757C4F253B}"/>
            </c:ext>
          </c:extLst>
        </c:ser>
        <c:ser>
          <c:idx val="1"/>
          <c:order val="1"/>
          <c:tx>
            <c:strRef>
              <c:f>Свод!$AE$3</c:f>
              <c:strCache>
                <c:ptCount val="1"/>
                <c:pt idx="0">
                  <c:v>Поглощения</c:v>
                </c:pt>
              </c:strCache>
            </c:strRef>
          </c:tx>
          <c:spPr>
            <a:ln w="19050" cap="flat">
              <a:solidFill>
                <a:schemeClr val="accent2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Свод!$AC$4:$AC$32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Свод!$AE$4:$AE$32</c:f>
              <c:numCache>
                <c:formatCode>0</c:formatCode>
                <c:ptCount val="29"/>
                <c:pt idx="0">
                  <c:v>-10273.525171351601</c:v>
                </c:pt>
                <c:pt idx="1">
                  <c:v>-10294.4825360862</c:v>
                </c:pt>
                <c:pt idx="2">
                  <c:v>-10289.530417681401</c:v>
                </c:pt>
                <c:pt idx="3">
                  <c:v>-10293.5741052142</c:v>
                </c:pt>
                <c:pt idx="4">
                  <c:v>-10309.734291492099</c:v>
                </c:pt>
                <c:pt idx="5">
                  <c:v>-10323.6469528208</c:v>
                </c:pt>
                <c:pt idx="6">
                  <c:v>-10032.158757167101</c:v>
                </c:pt>
                <c:pt idx="7">
                  <c:v>-10303.285695286801</c:v>
                </c:pt>
                <c:pt idx="8">
                  <c:v>-10331.5113478896</c:v>
                </c:pt>
                <c:pt idx="9">
                  <c:v>-10339.0948362698</c:v>
                </c:pt>
                <c:pt idx="10">
                  <c:v>-10303.876819938399</c:v>
                </c:pt>
                <c:pt idx="11">
                  <c:v>-10221.397809956799</c:v>
                </c:pt>
                <c:pt idx="12">
                  <c:v>-10239.2599738393</c:v>
                </c:pt>
                <c:pt idx="13">
                  <c:v>-9914.3159746724905</c:v>
                </c:pt>
                <c:pt idx="14">
                  <c:v>-10302.8660812045</c:v>
                </c:pt>
                <c:pt idx="15">
                  <c:v>-10205.986026917901</c:v>
                </c:pt>
                <c:pt idx="16">
                  <c:v>-10208.9288337945</c:v>
                </c:pt>
                <c:pt idx="17">
                  <c:v>-10309.901801418</c:v>
                </c:pt>
                <c:pt idx="18">
                  <c:v>-10250.7049287102</c:v>
                </c:pt>
                <c:pt idx="19">
                  <c:v>-10303.4021626716</c:v>
                </c:pt>
                <c:pt idx="20">
                  <c:v>-10334.544220818099</c:v>
                </c:pt>
                <c:pt idx="21">
                  <c:v>-10295.773858763099</c:v>
                </c:pt>
                <c:pt idx="22">
                  <c:v>-10324.340000832601</c:v>
                </c:pt>
                <c:pt idx="23">
                  <c:v>-10216.191430852499</c:v>
                </c:pt>
                <c:pt idx="24">
                  <c:v>-10327.717642706501</c:v>
                </c:pt>
                <c:pt idx="25">
                  <c:v>-10336.5304369326</c:v>
                </c:pt>
                <c:pt idx="26">
                  <c:v>-10302.540278723</c:v>
                </c:pt>
                <c:pt idx="27">
                  <c:v>-10367.313944890488</c:v>
                </c:pt>
                <c:pt idx="28">
                  <c:v>-10941.370537922499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B-4DFE-9EDE-FE757C4F2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539423"/>
        <c:axId val="2038542335"/>
      </c:lineChart>
      <c:catAx>
        <c:axId val="203853942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38542335"/>
        <c:crosses val="autoZero"/>
        <c:auto val="1"/>
        <c:lblAlgn val="ctr"/>
        <c:lblOffset val="100"/>
        <c:noMultiLvlLbl val="0"/>
      </c:catAx>
      <c:valAx>
        <c:axId val="203854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CO2 eq.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cross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38539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681941396669684"/>
          <c:y val="0.91729002624671918"/>
          <c:w val="0.46636117206660643"/>
          <c:h val="7.3450714494021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21741032370949E-2"/>
          <c:y val="0.10946777486147564"/>
          <c:w val="0.84887270341207344"/>
          <c:h val="0.78955234762321358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Свод!$A$63:$A$70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Свод!$B$63:$B$70</c:f>
              <c:numCache>
                <c:formatCode>0.000</c:formatCode>
                <c:ptCount val="8"/>
                <c:pt idx="0">
                  <c:v>7403.1294282933204</c:v>
                </c:pt>
                <c:pt idx="1">
                  <c:v>8858.3015529998393</c:v>
                </c:pt>
                <c:pt idx="2">
                  <c:v>8632.2599441247803</c:v>
                </c:pt>
                <c:pt idx="3">
                  <c:v>8842.90068046345</c:v>
                </c:pt>
                <c:pt idx="4">
                  <c:v>9546.0026051079294</c:v>
                </c:pt>
                <c:pt idx="5">
                  <c:v>8187.67730278832</c:v>
                </c:pt>
                <c:pt idx="6">
                  <c:v>8707.7053360868649</c:v>
                </c:pt>
                <c:pt idx="7">
                  <c:v>10442.5925271207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C-49F7-83FF-AECAF7FAB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10"/>
        <c:axId val="561297167"/>
        <c:axId val="561292591"/>
      </c:barChart>
      <c:catAx>
        <c:axId val="5612971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1292591"/>
        <c:crosses val="autoZero"/>
        <c:auto val="1"/>
        <c:lblAlgn val="ctr"/>
        <c:lblOffset val="100"/>
        <c:noMultiLvlLbl val="0"/>
      </c:catAx>
      <c:valAx>
        <c:axId val="56129259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0.9206815398075241"/>
              <c:y val="0.81386555847185771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1297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CH4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21062992125984"/>
          <c:y val="0.15113444152814232"/>
          <c:w val="0.86745603674540683"/>
          <c:h val="0.76461431904345289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Свод!$A$63:$A$70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Свод!$C$63:$C$70</c:f>
              <c:numCache>
                <c:formatCode>0.000</c:formatCode>
                <c:ptCount val="8"/>
                <c:pt idx="0">
                  <c:v>9.2086910211959996</c:v>
                </c:pt>
                <c:pt idx="1">
                  <c:v>10.427265245779999</c:v>
                </c:pt>
                <c:pt idx="2">
                  <c:v>8.8395281391879994</c:v>
                </c:pt>
                <c:pt idx="3">
                  <c:v>11.44121621915</c:v>
                </c:pt>
                <c:pt idx="4">
                  <c:v>11.683928424755001</c:v>
                </c:pt>
                <c:pt idx="5">
                  <c:v>11.6450941364056</c:v>
                </c:pt>
                <c:pt idx="6">
                  <c:v>14.144300251606801</c:v>
                </c:pt>
                <c:pt idx="7">
                  <c:v>16.37653952554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0-4057-AABC-0EAA0BF21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567681055"/>
        <c:axId val="567689375"/>
      </c:barChart>
      <c:catAx>
        <c:axId val="56768105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7689375"/>
        <c:crosses val="autoZero"/>
        <c:auto val="1"/>
        <c:lblAlgn val="ctr"/>
        <c:lblOffset val="100"/>
        <c:noMultiLvlLbl val="0"/>
      </c:catAx>
      <c:valAx>
        <c:axId val="56768937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0.92441776027996481"/>
              <c:y val="0.80923592884222806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681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N2O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21741032370949E-2"/>
          <c:y val="0.12335666375036454"/>
          <c:w val="0.86433792650918639"/>
          <c:h val="0.76924394867308254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Свод!$A$63:$A$70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Свод!$D$63:$D$70</c:f>
              <c:numCache>
                <c:formatCode>0.000</c:formatCode>
                <c:ptCount val="8"/>
                <c:pt idx="0">
                  <c:v>0.20045301543460001</c:v>
                </c:pt>
                <c:pt idx="1">
                  <c:v>0.414639232734</c:v>
                </c:pt>
                <c:pt idx="2">
                  <c:v>0.45444177782279999</c:v>
                </c:pt>
                <c:pt idx="3">
                  <c:v>0.44529860616</c:v>
                </c:pt>
                <c:pt idx="4">
                  <c:v>0.41529338974059998</c:v>
                </c:pt>
                <c:pt idx="5">
                  <c:v>0.36822609151511998</c:v>
                </c:pt>
                <c:pt idx="6">
                  <c:v>0.4024772435226599</c:v>
                </c:pt>
                <c:pt idx="7">
                  <c:v>0.4418700836492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2-4DDC-90D2-968F81BBA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567696863"/>
        <c:axId val="567698111"/>
      </c:barChart>
      <c:catAx>
        <c:axId val="56769686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7698111"/>
        <c:crosses val="autoZero"/>
        <c:auto val="1"/>
        <c:lblAlgn val="ctr"/>
        <c:lblOffset val="100"/>
        <c:noMultiLvlLbl val="0"/>
      </c:catAx>
      <c:valAx>
        <c:axId val="5676981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0.91452537182852134"/>
              <c:y val="0.80460629921259841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7696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2011</a:t>
            </a:r>
          </a:p>
        </c:rich>
      </c:tx>
      <c:layout>
        <c:manualLayout>
          <c:xMode val="edge"/>
          <c:yMode val="edge"/>
          <c:x val="0.43737490770585757"/>
          <c:y val="0.53703703703703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21-4669-84FE-14E73824E8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21-4669-84FE-14E73824E8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21-4669-84FE-14E73824E8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21-4669-84FE-14E73824E8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Свод!$F$41:$I$41</c:f>
              <c:strCache>
                <c:ptCount val="4"/>
                <c:pt idx="0">
                  <c:v>NOx</c:v>
                </c:pt>
                <c:pt idx="1">
                  <c:v>CO</c:v>
                </c:pt>
                <c:pt idx="2">
                  <c:v>НМЛОС</c:v>
                </c:pt>
                <c:pt idx="3">
                  <c:v>SO2</c:v>
                </c:pt>
              </c:strCache>
            </c:strRef>
          </c:cat>
          <c:val>
            <c:numRef>
              <c:f>Свод!$F$63:$I$63</c:f>
              <c:numCache>
                <c:formatCode>0.000</c:formatCode>
                <c:ptCount val="4"/>
                <c:pt idx="0">
                  <c:v>26.442416991000002</c:v>
                </c:pt>
                <c:pt idx="1">
                  <c:v>190.38240344499999</c:v>
                </c:pt>
                <c:pt idx="2">
                  <c:v>22.019020973</c:v>
                </c:pt>
                <c:pt idx="3">
                  <c:v>38.273232170999997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5A6-8324-9BF687A0703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21741032370949E-2"/>
          <c:y val="0.10483814523184602"/>
          <c:w val="0.85512270341207353"/>
          <c:h val="0.70462160979877519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Свод!$A$101:$A$108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Свод!$B$101:$B$108</c:f>
              <c:numCache>
                <c:formatCode>0.000</c:formatCode>
                <c:ptCount val="8"/>
                <c:pt idx="0">
                  <c:v>504.956888930905</c:v>
                </c:pt>
                <c:pt idx="1">
                  <c:v>611.16167446456302</c:v>
                </c:pt>
                <c:pt idx="2">
                  <c:v>785.07546438471297</c:v>
                </c:pt>
                <c:pt idx="3">
                  <c:v>857.76261544392503</c:v>
                </c:pt>
                <c:pt idx="4">
                  <c:v>724.01678683861201</c:v>
                </c:pt>
                <c:pt idx="5">
                  <c:v>647.35934523094602</c:v>
                </c:pt>
                <c:pt idx="6">
                  <c:v>736.54942229894391</c:v>
                </c:pt>
                <c:pt idx="7">
                  <c:v>968.86435522282704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D-4780-878F-BCCFB26C8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02913520"/>
        <c:axId val="1302906448"/>
      </c:barChart>
      <c:catAx>
        <c:axId val="1302913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02906448"/>
        <c:crosses val="autoZero"/>
        <c:auto val="1"/>
        <c:lblAlgn val="ctr"/>
        <c:lblOffset val="100"/>
        <c:noMultiLvlLbl val="0"/>
      </c:catAx>
      <c:valAx>
        <c:axId val="13029064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0.89882742782152225"/>
              <c:y val="0.72062481773111686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02913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N2O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21741032370949E-2"/>
          <c:y val="9.0949256342957141E-2"/>
          <c:w val="0.84574781277340327"/>
          <c:h val="0.71851049868766415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Свод!$A$101:$A$108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Свод!$D$101:$D$108</c:f>
              <c:numCache>
                <c:formatCode>0.0000</c:formatCode>
                <c:ptCount val="8"/>
                <c:pt idx="0">
                  <c:v>1E-4</c:v>
                </c:pt>
                <c:pt idx="1">
                  <c:v>5.9999999999999995E-4</c:v>
                </c:pt>
                <c:pt idx="2">
                  <c:v>9.5E-4</c:v>
                </c:pt>
                <c:pt idx="3">
                  <c:v>0</c:v>
                </c:pt>
                <c:pt idx="4">
                  <c:v>5.5000000000000003E-4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6-48B0-9EFC-B1E28725A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68616352"/>
        <c:axId val="1168621344"/>
      </c:barChart>
      <c:catAx>
        <c:axId val="1168616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8621344"/>
        <c:crosses val="autoZero"/>
        <c:auto val="1"/>
        <c:lblAlgn val="ctr"/>
        <c:lblOffset val="100"/>
        <c:noMultiLvlLbl val="0"/>
      </c:catAx>
      <c:valAx>
        <c:axId val="1168621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0.89691776027996506"/>
              <c:y val="0.71136555847185756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0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861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HFC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21741032370949E-2"/>
          <c:y val="0.1187270341207349"/>
          <c:w val="0.8613727034120735"/>
          <c:h val="0.74165864683581217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rgbClr val="C0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Свод!$A$101:$A$108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Свод!$E$101:$E$108</c:f>
              <c:numCache>
                <c:formatCode>0.000</c:formatCode>
                <c:ptCount val="8"/>
                <c:pt idx="0">
                  <c:v>64.091534981298594</c:v>
                </c:pt>
                <c:pt idx="1">
                  <c:v>123.82132643410399</c:v>
                </c:pt>
                <c:pt idx="2">
                  <c:v>165.184454145551</c:v>
                </c:pt>
                <c:pt idx="3">
                  <c:v>215.74254549528101</c:v>
                </c:pt>
                <c:pt idx="4">
                  <c:v>219.883296877551</c:v>
                </c:pt>
                <c:pt idx="5">
                  <c:v>305.89966392674</c:v>
                </c:pt>
                <c:pt idx="6">
                  <c:v>341.5481059400621</c:v>
                </c:pt>
                <c:pt idx="7">
                  <c:v>193.68816751862701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A-4FEB-8E50-8B54115F9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1421317536"/>
        <c:axId val="1421315456"/>
      </c:barChart>
      <c:catAx>
        <c:axId val="1421317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21315456"/>
        <c:crosses val="autoZero"/>
        <c:auto val="1"/>
        <c:lblAlgn val="ctr"/>
        <c:lblOffset val="100"/>
        <c:noMultiLvlLbl val="0"/>
      </c:catAx>
      <c:valAx>
        <c:axId val="1421315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CO2 eq</a:t>
                </a:r>
              </a:p>
            </c:rich>
          </c:tx>
          <c:layout>
            <c:manualLayout>
              <c:xMode val="edge"/>
              <c:yMode val="edge"/>
              <c:x val="0.83174409448818898"/>
              <c:y val="0.7152777777777779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2131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9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Гг</a:t>
            </a:r>
            <a:endParaRPr 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93430737793163188"/>
          <c:y val="0.75288385713523998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54818845911158"/>
          <c:y val="7.0867254873897459E-2"/>
          <c:w val="0.86764457701615538"/>
          <c:h val="0.768416447944006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Свод!$F$79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Свод!$A$108:$A$110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Свод!$F$108:$F$110</c:f>
              <c:numCache>
                <c:formatCode>0.000</c:formatCode>
                <c:ptCount val="3"/>
                <c:pt idx="0">
                  <c:v>9.4299999999999991E-3</c:v>
                </c:pt>
                <c:pt idx="1">
                  <c:v>6.9699999999999996E-3</c:v>
                </c:pt>
                <c:pt idx="2">
                  <c:v>5.9699999999999996E-3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9-45B8-BDCD-751C1440E94B}"/>
            </c:ext>
          </c:extLst>
        </c:ser>
        <c:ser>
          <c:idx val="1"/>
          <c:order val="1"/>
          <c:tx>
            <c:strRef>
              <c:f>Свод!$G$79</c:f>
              <c:strCache>
                <c:ptCount val="1"/>
                <c:pt idx="0">
                  <c:v>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Свод!$A$108:$A$110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Свод!$G$108:$G$110</c:f>
              <c:numCache>
                <c:formatCode>0.000</c:formatCode>
                <c:ptCount val="3"/>
                <c:pt idx="0">
                  <c:v>4.9189999999999998E-2</c:v>
                </c:pt>
                <c:pt idx="1">
                  <c:v>3.6089999999999997E-2</c:v>
                </c:pt>
                <c:pt idx="2">
                  <c:v>3.1519999999999999E-2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D9-45B8-BDCD-751C1440E94B}"/>
            </c:ext>
          </c:extLst>
        </c:ser>
        <c:ser>
          <c:idx val="2"/>
          <c:order val="2"/>
          <c:tx>
            <c:strRef>
              <c:f>Свод!$H$79</c:f>
              <c:strCache>
                <c:ptCount val="1"/>
                <c:pt idx="0">
                  <c:v>НМЛОС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Свод!$A$108:$A$110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Свод!$H$108:$H$110</c:f>
              <c:numCache>
                <c:formatCode>0.000</c:formatCode>
                <c:ptCount val="3"/>
                <c:pt idx="0">
                  <c:v>3.2189649999999999</c:v>
                </c:pt>
                <c:pt idx="1">
                  <c:v>1.733401</c:v>
                </c:pt>
                <c:pt idx="2">
                  <c:v>1.219511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D9-45B8-BDCD-751C1440E94B}"/>
            </c:ext>
          </c:extLst>
        </c:ser>
        <c:ser>
          <c:idx val="3"/>
          <c:order val="3"/>
          <c:tx>
            <c:strRef>
              <c:f>Свод!$I$79</c:f>
              <c:strCache>
                <c:ptCount val="1"/>
                <c:pt idx="0">
                  <c:v>SO2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Свод!$A$108:$A$110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Свод!$I$108:$I$110</c:f>
              <c:numCache>
                <c:formatCode>0.000</c:formatCode>
                <c:ptCount val="3"/>
                <c:pt idx="0">
                  <c:v>6.4700000000000001E-3</c:v>
                </c:pt>
                <c:pt idx="1">
                  <c:v>4.5399999999999998E-3</c:v>
                </c:pt>
                <c:pt idx="2">
                  <c:v>5.94E-3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E-49E8-9174-7E783C738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1460207264"/>
        <c:axId val="1460199360"/>
      </c:barChart>
      <c:catAx>
        <c:axId val="146020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60199360"/>
        <c:crosses val="autoZero"/>
        <c:auto val="1"/>
        <c:lblAlgn val="ctr"/>
        <c:lblOffset val="100"/>
        <c:noMultiLvlLbl val="0"/>
      </c:catAx>
      <c:valAx>
        <c:axId val="1460199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6020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2011</a:t>
            </a:r>
          </a:p>
        </c:rich>
      </c:tx>
      <c:layout>
        <c:manualLayout>
          <c:xMode val="edge"/>
          <c:yMode val="edge"/>
          <c:x val="0.45422543183951569"/>
          <c:y val="0.50841141088058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22216874297681"/>
          <c:y val="0.19165476953472962"/>
          <c:w val="0.58409589777528492"/>
          <c:h val="0.698455571126153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B7-498B-A0F2-E334D7619E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B7-498B-A0F2-E334D7619E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B7-498B-A0F2-E334D7619E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4B7-498B-A0F2-E334D7619E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Свод!$F$79:$I$79</c:f>
              <c:strCache>
                <c:ptCount val="4"/>
                <c:pt idx="0">
                  <c:v>NOx</c:v>
                </c:pt>
                <c:pt idx="1">
                  <c:v>CO</c:v>
                </c:pt>
                <c:pt idx="2">
                  <c:v>НМЛОС</c:v>
                </c:pt>
                <c:pt idx="3">
                  <c:v>SO2</c:v>
                </c:pt>
              </c:strCache>
            </c:strRef>
          </c:cat>
          <c:val>
            <c:numRef>
              <c:f>Свод!$F$101:$I$101</c:f>
              <c:numCache>
                <c:formatCode>0.000</c:formatCode>
                <c:ptCount val="4"/>
                <c:pt idx="0">
                  <c:v>8.2900000000000005E-3</c:v>
                </c:pt>
                <c:pt idx="1">
                  <c:v>1.43289</c:v>
                </c:pt>
                <c:pt idx="2">
                  <c:v>3.6414900000000001</c:v>
                </c:pt>
                <c:pt idx="3">
                  <c:v>0.255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2-4138-923E-6E0BA377A57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1990</a:t>
            </a:r>
          </a:p>
        </c:rich>
      </c:tx>
      <c:layout>
        <c:manualLayout>
          <c:xMode val="edge"/>
          <c:yMode val="edge"/>
          <c:x val="0.44736842105263203"/>
          <c:y val="0.49030653810335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28809227793901"/>
          <c:y val="0.13441986564828701"/>
          <c:w val="0.70587995579499896"/>
          <c:h val="0.8052065622129109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09-4FFC-9431-1D179133A21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09-4FFC-9431-1D179133A216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09-4FFC-9431-1D179133A216}"/>
              </c:ext>
            </c:extLst>
          </c:dPt>
          <c:dLbls>
            <c:dLbl>
              <c:idx val="1"/>
              <c:layout>
                <c:manualLayout>
                  <c:x val="0.20614035087719301"/>
                  <c:y val="-0.150093838194902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109-4FFC-9431-1D179133A216}"/>
                </c:ext>
              </c:extLst>
            </c:dLbl>
            <c:dLbl>
              <c:idx val="2"/>
              <c:layout>
                <c:manualLayout>
                  <c:x val="0.197368421052632"/>
                  <c:y val="-3.50218955788106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666666666666699"/>
                      <c:h val="0.17510947789405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109-4FFC-9431-1D179133A2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Свод!$O$41:$Q$41</c:f>
              <c:strCache>
                <c:ptCount val="3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</c:strCache>
            </c:strRef>
          </c:cat>
          <c:val>
            <c:numRef>
              <c:f>Свод!$O$42:$Q$42</c:f>
              <c:numCache>
                <c:formatCode>0.000</c:formatCode>
                <c:ptCount val="3"/>
                <c:pt idx="0">
                  <c:v>19429.632160760601</c:v>
                </c:pt>
                <c:pt idx="1">
                  <c:v>868.72083015711007</c:v>
                </c:pt>
                <c:pt idx="2">
                  <c:v>231.36587609799997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09-4FFC-9431-1D179133A21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3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2984306390016"/>
          <c:y val="4.8155094564265338E-2"/>
          <c:w val="0.87074312776209939"/>
          <c:h val="0.82118431198710262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rgbClr val="C0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E3-4265-B3A8-A03142BCDB8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E3-4265-B3A8-A03142BCDB8F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E3-4265-B3A8-A03142BCDB8F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E3-4265-B3A8-A03142BCDB8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E3-4265-B3A8-A03142BCDB8F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E3-4265-B3A8-A03142BCDB8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E3-4265-B3A8-A03142BCDB8F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E3-4265-B3A8-A03142BCDB8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downArrow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rgbClr val="FF0000"/>
                </a:solidFill>
                <a:prstDash val="lgDash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Свод!$N$80:$N$108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Свод!$J$80:$J$108</c:f>
              <c:numCache>
                <c:formatCode>0.000</c:formatCode>
                <c:ptCount val="29"/>
                <c:pt idx="0">
                  <c:v>871.63847402338502</c:v>
                </c:pt>
                <c:pt idx="1">
                  <c:v>829.76466551818498</c:v>
                </c:pt>
                <c:pt idx="2">
                  <c:v>636.14450782381903</c:v>
                </c:pt>
                <c:pt idx="3">
                  <c:v>393.42707414325599</c:v>
                </c:pt>
                <c:pt idx="4">
                  <c:v>210.270232123499</c:v>
                </c:pt>
                <c:pt idx="5">
                  <c:v>169.14894351675301</c:v>
                </c:pt>
                <c:pt idx="6">
                  <c:v>271.20713324028901</c:v>
                </c:pt>
                <c:pt idx="7">
                  <c:v>331.97053034637804</c:v>
                </c:pt>
                <c:pt idx="8">
                  <c:v>346.57761867127698</c:v>
                </c:pt>
                <c:pt idx="9">
                  <c:v>202.0950845477835</c:v>
                </c:pt>
                <c:pt idx="10">
                  <c:v>227.93000740329137</c:v>
                </c:pt>
                <c:pt idx="11">
                  <c:v>236.97230514685947</c:v>
                </c:pt>
                <c:pt idx="12">
                  <c:v>269.26131577058135</c:v>
                </c:pt>
                <c:pt idx="13">
                  <c:v>370.01206510989209</c:v>
                </c:pt>
                <c:pt idx="14">
                  <c:v>435.13028900920528</c:v>
                </c:pt>
                <c:pt idx="15">
                  <c:v>482.93025556804292</c:v>
                </c:pt>
                <c:pt idx="16">
                  <c:v>556.22653836132554</c:v>
                </c:pt>
                <c:pt idx="17">
                  <c:v>585.43544479713103</c:v>
                </c:pt>
                <c:pt idx="18">
                  <c:v>507.01080346188593</c:v>
                </c:pt>
                <c:pt idx="19">
                  <c:v>266.18014107650129</c:v>
                </c:pt>
                <c:pt idx="20">
                  <c:v>431.87659687573944</c:v>
                </c:pt>
                <c:pt idx="21">
                  <c:v>569.07942391220354</c:v>
                </c:pt>
                <c:pt idx="22">
                  <c:v>735.16900089866704</c:v>
                </c:pt>
                <c:pt idx="23">
                  <c:v>950.554418530264</c:v>
                </c:pt>
                <c:pt idx="24">
                  <c:v>1073.505160939206</c:v>
                </c:pt>
                <c:pt idx="25">
                  <c:v>944.0705837161629</c:v>
                </c:pt>
                <c:pt idx="26">
                  <c:v>953.25900915768602</c:v>
                </c:pt>
                <c:pt idx="27">
                  <c:v>1078.0975282390059</c:v>
                </c:pt>
                <c:pt idx="28">
                  <c:v>1162.5525227414541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3-4265-B3A8-A03142BCD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axId val="827895152"/>
        <c:axId val="827895984"/>
      </c:barChart>
      <c:catAx>
        <c:axId val="82789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27895984"/>
        <c:crosses val="autoZero"/>
        <c:auto val="1"/>
        <c:lblAlgn val="ctr"/>
        <c:lblOffset val="100"/>
        <c:noMultiLvlLbl val="0"/>
      </c:catAx>
      <c:valAx>
        <c:axId val="82789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Co2 eq</a:t>
                </a:r>
              </a:p>
            </c:rich>
          </c:tx>
          <c:layout>
            <c:manualLayout>
              <c:xMode val="edge"/>
              <c:yMode val="edge"/>
              <c:x val="6.7437352292728375E-3"/>
              <c:y val="0.35118839311752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2789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9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Гг</a:t>
            </a:r>
            <a:endParaRPr lang="en-US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6.643550180159212E-2"/>
          <c:y val="5.092605311669794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349940346848773E-2"/>
          <c:y val="7.5671478565179348E-2"/>
          <c:w val="0.91657551375743529"/>
          <c:h val="0.712699037620297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Свод!$F$79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Свод!$A$80:$A$110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Свод!$F$80:$F$110</c:f>
              <c:numCache>
                <c:formatCode>0.000</c:formatCode>
                <c:ptCount val="31"/>
                <c:pt idx="0">
                  <c:v>8.054E-2</c:v>
                </c:pt>
                <c:pt idx="1">
                  <c:v>7.9799999999999996E-2</c:v>
                </c:pt>
                <c:pt idx="2">
                  <c:v>4.82E-2</c:v>
                </c:pt>
                <c:pt idx="3">
                  <c:v>2.2100000000000002E-2</c:v>
                </c:pt>
                <c:pt idx="4">
                  <c:v>5.8999999999999999E-3</c:v>
                </c:pt>
                <c:pt idx="5">
                  <c:v>4.4999999999999997E-3</c:v>
                </c:pt>
                <c:pt idx="6">
                  <c:v>4.6899999999999997E-3</c:v>
                </c:pt>
                <c:pt idx="7">
                  <c:v>5.6100000000000004E-3</c:v>
                </c:pt>
                <c:pt idx="8">
                  <c:v>2.3900000000000002E-3</c:v>
                </c:pt>
                <c:pt idx="9">
                  <c:v>2.2000000000000001E-3</c:v>
                </c:pt>
                <c:pt idx="10">
                  <c:v>2.2200000000000002E-3</c:v>
                </c:pt>
                <c:pt idx="11">
                  <c:v>4.1599999999999996E-3</c:v>
                </c:pt>
                <c:pt idx="12">
                  <c:v>5.7999999999999996E-3</c:v>
                </c:pt>
                <c:pt idx="13">
                  <c:v>5.8100000000000001E-3</c:v>
                </c:pt>
                <c:pt idx="14">
                  <c:v>6.6600000000000001E-3</c:v>
                </c:pt>
                <c:pt idx="15">
                  <c:v>6.1199999999999996E-3</c:v>
                </c:pt>
                <c:pt idx="16">
                  <c:v>7.0000000000000001E-3</c:v>
                </c:pt>
                <c:pt idx="17">
                  <c:v>9.7900000000000001E-3</c:v>
                </c:pt>
                <c:pt idx="18">
                  <c:v>6.1199999999999996E-3</c:v>
                </c:pt>
                <c:pt idx="19">
                  <c:v>1.3990000000000001E-2</c:v>
                </c:pt>
                <c:pt idx="20">
                  <c:v>1.524E-2</c:v>
                </c:pt>
                <c:pt idx="21">
                  <c:v>8.2900000000000005E-3</c:v>
                </c:pt>
                <c:pt idx="22">
                  <c:v>7.2700000000000004E-3</c:v>
                </c:pt>
                <c:pt idx="23">
                  <c:v>6.45E-3</c:v>
                </c:pt>
                <c:pt idx="24">
                  <c:v>6.8999999999999999E-3</c:v>
                </c:pt>
                <c:pt idx="25">
                  <c:v>3.8999999999999998E-3</c:v>
                </c:pt>
                <c:pt idx="26">
                  <c:v>4.5100000000000001E-3</c:v>
                </c:pt>
                <c:pt idx="27">
                  <c:v>7.0799999999999995E-3</c:v>
                </c:pt>
                <c:pt idx="28">
                  <c:v>9.4299999999999991E-3</c:v>
                </c:pt>
                <c:pt idx="29">
                  <c:v>6.9699999999999996E-3</c:v>
                </c:pt>
                <c:pt idx="30">
                  <c:v>5.9699999999999996E-3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1-4834-ABEE-76C9C14D0115}"/>
            </c:ext>
          </c:extLst>
        </c:ser>
        <c:ser>
          <c:idx val="1"/>
          <c:order val="1"/>
          <c:tx>
            <c:strRef>
              <c:f>Свод!$G$79</c:f>
              <c:strCache>
                <c:ptCount val="1"/>
                <c:pt idx="0">
                  <c:v>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Свод!$A$80:$A$110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Свод!$G$80:$G$110</c:f>
              <c:numCache>
                <c:formatCode>0.000</c:formatCode>
                <c:ptCount val="31"/>
                <c:pt idx="0">
                  <c:v>0.40945999999999999</c:v>
                </c:pt>
                <c:pt idx="1">
                  <c:v>0.64119999999999999</c:v>
                </c:pt>
                <c:pt idx="2">
                  <c:v>5.1672000000000002</c:v>
                </c:pt>
                <c:pt idx="3">
                  <c:v>7.2171000000000003</c:v>
                </c:pt>
                <c:pt idx="4">
                  <c:v>4.6970900000000002</c:v>
                </c:pt>
                <c:pt idx="5">
                  <c:v>4.4543999999999997</c:v>
                </c:pt>
                <c:pt idx="6">
                  <c:v>7.2156500000000001</c:v>
                </c:pt>
                <c:pt idx="7">
                  <c:v>7.5481199999999999</c:v>
                </c:pt>
                <c:pt idx="8">
                  <c:v>7.8618300000000003</c:v>
                </c:pt>
                <c:pt idx="9">
                  <c:v>7.9650699999999999</c:v>
                </c:pt>
                <c:pt idx="10">
                  <c:v>6.8281099999999997</c:v>
                </c:pt>
                <c:pt idx="11">
                  <c:v>7.2981299999999996</c:v>
                </c:pt>
                <c:pt idx="12">
                  <c:v>6.8409199999999997</c:v>
                </c:pt>
                <c:pt idx="13">
                  <c:v>4.5845700000000003</c:v>
                </c:pt>
                <c:pt idx="14">
                  <c:v>6.0449999999999999</c:v>
                </c:pt>
                <c:pt idx="15">
                  <c:v>3.7706499999999998</c:v>
                </c:pt>
                <c:pt idx="16">
                  <c:v>2.1185999999999998</c:v>
                </c:pt>
                <c:pt idx="17">
                  <c:v>4.1309899999999997</c:v>
                </c:pt>
                <c:pt idx="18">
                  <c:v>3.60046</c:v>
                </c:pt>
                <c:pt idx="19">
                  <c:v>4.0110599999999996</c:v>
                </c:pt>
                <c:pt idx="20">
                  <c:v>4.1417900000000003</c:v>
                </c:pt>
                <c:pt idx="21">
                  <c:v>1.43289</c:v>
                </c:pt>
                <c:pt idx="22">
                  <c:v>0.95801999999999998</c:v>
                </c:pt>
                <c:pt idx="23">
                  <c:v>0.90327999999999997</c:v>
                </c:pt>
                <c:pt idx="24">
                  <c:v>0.62749999999999995</c:v>
                </c:pt>
                <c:pt idx="25">
                  <c:v>0.61106000000000005</c:v>
                </c:pt>
                <c:pt idx="26">
                  <c:v>0.63927999999999996</c:v>
                </c:pt>
                <c:pt idx="27">
                  <c:v>3.891E-2</c:v>
                </c:pt>
                <c:pt idx="28">
                  <c:v>4.9189999999999998E-2</c:v>
                </c:pt>
                <c:pt idx="29">
                  <c:v>3.6089999999999997E-2</c:v>
                </c:pt>
                <c:pt idx="30">
                  <c:v>3.1519999999999999E-2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1-4834-ABEE-76C9C14D0115}"/>
            </c:ext>
          </c:extLst>
        </c:ser>
        <c:ser>
          <c:idx val="2"/>
          <c:order val="2"/>
          <c:tx>
            <c:strRef>
              <c:f>Свод!$H$79</c:f>
              <c:strCache>
                <c:ptCount val="1"/>
                <c:pt idx="0">
                  <c:v>НМЛОС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Свод!$A$80:$A$110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Свод!$H$80:$H$110</c:f>
              <c:numCache>
                <c:formatCode>0.000</c:formatCode>
                <c:ptCount val="31"/>
                <c:pt idx="0">
                  <c:v>6.5901699999999996</c:v>
                </c:pt>
                <c:pt idx="1">
                  <c:v>6.5766</c:v>
                </c:pt>
                <c:pt idx="2">
                  <c:v>3.8077999999999999</c:v>
                </c:pt>
                <c:pt idx="3">
                  <c:v>5.4424900000000003</c:v>
                </c:pt>
                <c:pt idx="4">
                  <c:v>4.9766899999999996</c:v>
                </c:pt>
                <c:pt idx="5">
                  <c:v>4.6828500000000002</c:v>
                </c:pt>
                <c:pt idx="6">
                  <c:v>5.0827099999999996</c:v>
                </c:pt>
                <c:pt idx="7">
                  <c:v>3.08</c:v>
                </c:pt>
                <c:pt idx="8">
                  <c:v>3.06392</c:v>
                </c:pt>
                <c:pt idx="9">
                  <c:v>1.9595899999999999</c:v>
                </c:pt>
                <c:pt idx="10">
                  <c:v>2.15944</c:v>
                </c:pt>
                <c:pt idx="11">
                  <c:v>1.91032</c:v>
                </c:pt>
                <c:pt idx="12">
                  <c:v>3.26539</c:v>
                </c:pt>
                <c:pt idx="13">
                  <c:v>4.3030200000000001</c:v>
                </c:pt>
                <c:pt idx="14">
                  <c:v>4.5037799999999999</c:v>
                </c:pt>
                <c:pt idx="15">
                  <c:v>3.9849899999999998</c:v>
                </c:pt>
                <c:pt idx="16">
                  <c:v>3.86206</c:v>
                </c:pt>
                <c:pt idx="17">
                  <c:v>3.7692199999999998</c:v>
                </c:pt>
                <c:pt idx="18">
                  <c:v>3.1448100000000001</c:v>
                </c:pt>
                <c:pt idx="19">
                  <c:v>2.9318900000000001</c:v>
                </c:pt>
                <c:pt idx="20">
                  <c:v>3.7014499999999999</c:v>
                </c:pt>
                <c:pt idx="21">
                  <c:v>3.6414900000000001</c:v>
                </c:pt>
                <c:pt idx="22">
                  <c:v>3.9136500000000001</c:v>
                </c:pt>
                <c:pt idx="23">
                  <c:v>5.5429000000000004</c:v>
                </c:pt>
                <c:pt idx="24">
                  <c:v>4.3458899999999998</c:v>
                </c:pt>
                <c:pt idx="25">
                  <c:v>3.4657200000000001</c:v>
                </c:pt>
                <c:pt idx="26">
                  <c:v>4.1279899999999996</c:v>
                </c:pt>
                <c:pt idx="27">
                  <c:v>2.8623699999999999</c:v>
                </c:pt>
                <c:pt idx="28">
                  <c:v>3.2189649999999999</c:v>
                </c:pt>
                <c:pt idx="29">
                  <c:v>1.733401</c:v>
                </c:pt>
                <c:pt idx="30">
                  <c:v>1.219511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91-4834-ABEE-76C9C14D0115}"/>
            </c:ext>
          </c:extLst>
        </c:ser>
        <c:ser>
          <c:idx val="3"/>
          <c:order val="3"/>
          <c:tx>
            <c:strRef>
              <c:f>Свод!$I$79</c:f>
              <c:strCache>
                <c:ptCount val="1"/>
                <c:pt idx="0">
                  <c:v>SO2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Свод!$A$80:$A$110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Свод!$I$80:$I$110</c:f>
              <c:numCache>
                <c:formatCode>0.000</c:formatCode>
                <c:ptCount val="31"/>
                <c:pt idx="0">
                  <c:v>1.11E-2</c:v>
                </c:pt>
                <c:pt idx="1">
                  <c:v>9.4999999999999998E-3</c:v>
                </c:pt>
                <c:pt idx="2">
                  <c:v>0.89710000000000001</c:v>
                </c:pt>
                <c:pt idx="3">
                  <c:v>1.2858000000000001</c:v>
                </c:pt>
                <c:pt idx="4">
                  <c:v>0.84360999999999997</c:v>
                </c:pt>
                <c:pt idx="5">
                  <c:v>0.80079999999999996</c:v>
                </c:pt>
                <c:pt idx="6">
                  <c:v>1.29867</c:v>
                </c:pt>
                <c:pt idx="7">
                  <c:v>1.3580000000000001</c:v>
                </c:pt>
                <c:pt idx="8">
                  <c:v>1.4171800000000001</c:v>
                </c:pt>
                <c:pt idx="9">
                  <c:v>1.4352400000000001</c:v>
                </c:pt>
                <c:pt idx="10">
                  <c:v>1.23044</c:v>
                </c:pt>
                <c:pt idx="11">
                  <c:v>1.31341</c:v>
                </c:pt>
                <c:pt idx="12">
                  <c:v>1.2343</c:v>
                </c:pt>
                <c:pt idx="13">
                  <c:v>0.82709999999999995</c:v>
                </c:pt>
                <c:pt idx="14">
                  <c:v>1.08961</c:v>
                </c:pt>
                <c:pt idx="15">
                  <c:v>0.67842999999999998</c:v>
                </c:pt>
                <c:pt idx="16">
                  <c:v>0.38119999999999998</c:v>
                </c:pt>
                <c:pt idx="17">
                  <c:v>0.74197000000000002</c:v>
                </c:pt>
                <c:pt idx="18">
                  <c:v>0.64839999999999998</c:v>
                </c:pt>
                <c:pt idx="19">
                  <c:v>0.71477999999999997</c:v>
                </c:pt>
                <c:pt idx="20">
                  <c:v>0.73760000000000003</c:v>
                </c:pt>
                <c:pt idx="21">
                  <c:v>0.255</c:v>
                </c:pt>
                <c:pt idx="22">
                  <c:v>0.17044000000000001</c:v>
                </c:pt>
                <c:pt idx="23">
                  <c:v>0.1615</c:v>
                </c:pt>
                <c:pt idx="24">
                  <c:v>0.1119</c:v>
                </c:pt>
                <c:pt idx="25">
                  <c:v>0.1069</c:v>
                </c:pt>
                <c:pt idx="26">
                  <c:v>0.11612</c:v>
                </c:pt>
                <c:pt idx="27">
                  <c:v>6.1500000000000001E-3</c:v>
                </c:pt>
                <c:pt idx="28">
                  <c:v>6.4700000000000001E-3</c:v>
                </c:pt>
                <c:pt idx="29">
                  <c:v>4.5399999999999998E-3</c:v>
                </c:pt>
                <c:pt idx="30">
                  <c:v>5.94E-3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91-4834-ABEE-76C9C14D0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586000"/>
        <c:axId val="1231600560"/>
      </c:barChart>
      <c:catAx>
        <c:axId val="123158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31600560"/>
        <c:crosses val="autoZero"/>
        <c:auto val="1"/>
        <c:lblAlgn val="ctr"/>
        <c:lblOffset val="100"/>
        <c:noMultiLvlLbl val="0"/>
      </c:catAx>
      <c:valAx>
        <c:axId val="123160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3158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458005964539903"/>
          <c:y val="0.90803076698745988"/>
          <c:w val="0.351149301875954"/>
          <c:h val="7.1881875271800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CH4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63498965406113"/>
          <c:y val="0.11081759748448637"/>
          <c:w val="0.83268418130542554"/>
          <c:h val="0.78361511435126885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Свод!$A$147:$A$154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Свод!$C$147:$C$154</c:f>
              <c:numCache>
                <c:formatCode>0.000</c:formatCode>
                <c:ptCount val="8"/>
                <c:pt idx="0">
                  <c:v>111.655651867156</c:v>
                </c:pt>
                <c:pt idx="1">
                  <c:v>114.307918779365</c:v>
                </c:pt>
                <c:pt idx="2">
                  <c:v>117.822975241203</c:v>
                </c:pt>
                <c:pt idx="3">
                  <c:v>122.128464603423</c:v>
                </c:pt>
                <c:pt idx="4">
                  <c:v>124.800105600687</c:v>
                </c:pt>
                <c:pt idx="5">
                  <c:v>127.59464952067199</c:v>
                </c:pt>
                <c:pt idx="6">
                  <c:v>130.76766560888089</c:v>
                </c:pt>
                <c:pt idx="7">
                  <c:v>134.47782112569368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D-43E6-8AC1-959E7D300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827881424"/>
        <c:axId val="827889744"/>
      </c:barChart>
      <c:catAx>
        <c:axId val="82788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27889744"/>
        <c:crosses val="autoZero"/>
        <c:auto val="1"/>
        <c:lblAlgn val="ctr"/>
        <c:lblOffset val="100"/>
        <c:noMultiLvlLbl val="0"/>
      </c:catAx>
      <c:valAx>
        <c:axId val="82788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0.89669472101104064"/>
              <c:y val="0.78842773255366383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2788142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N2O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21741032370949E-2"/>
          <c:y val="0.1187270341207349"/>
          <c:w val="0.87387270341207346"/>
          <c:h val="0.77008457276173814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Свод!$A$147:$A$154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Свод!$D$147:$D$154</c:f>
              <c:numCache>
                <c:formatCode>0.000</c:formatCode>
                <c:ptCount val="8"/>
                <c:pt idx="0">
                  <c:v>6.3136740151845796</c:v>
                </c:pt>
                <c:pt idx="1">
                  <c:v>6.3526730822873096</c:v>
                </c:pt>
                <c:pt idx="2">
                  <c:v>6.4030826277149</c:v>
                </c:pt>
                <c:pt idx="3">
                  <c:v>6.9925722849824599</c:v>
                </c:pt>
                <c:pt idx="4">
                  <c:v>7.03940590923599</c:v>
                </c:pt>
                <c:pt idx="5">
                  <c:v>7.1348716633567602</c:v>
                </c:pt>
                <c:pt idx="6">
                  <c:v>7.5104733146274167</c:v>
                </c:pt>
                <c:pt idx="7">
                  <c:v>7.6526044519204799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B-4F08-BDF9-9041D6750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1231598064"/>
        <c:axId val="1231605968"/>
      </c:barChart>
      <c:catAx>
        <c:axId val="1231598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31605968"/>
        <c:crosses val="autoZero"/>
        <c:auto val="1"/>
        <c:lblAlgn val="ctr"/>
        <c:lblOffset val="100"/>
        <c:noMultiLvlLbl val="0"/>
      </c:catAx>
      <c:valAx>
        <c:axId val="1231605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0.92762598425196852"/>
              <c:y val="0.78145815106445027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3159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Свод!$A$147:$A$154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Свод!$J$147:$J$154</c:f>
              <c:numCache>
                <c:formatCode>0.000</c:formatCode>
                <c:ptCount val="8"/>
                <c:pt idx="0">
                  <c:v>4302.0076339174957</c:v>
                </c:pt>
                <c:pt idx="1">
                  <c:v>4369.7949498757307</c:v>
                </c:pt>
                <c:pt idx="2">
                  <c:v>4459.2380946568819</c:v>
                </c:pt>
                <c:pt idx="3">
                  <c:v>4732.3951650164454</c:v>
                </c:pt>
                <c:pt idx="4">
                  <c:v>4803.0180494775841</c:v>
                </c:pt>
                <c:pt idx="5">
                  <c:v>4891.2978555747077</c:v>
                </c:pt>
                <c:pt idx="6">
                  <c:v>5074.3677053209976</c:v>
                </c:pt>
                <c:pt idx="7">
                  <c:v>5196.3416237349156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1-44AC-A62A-8CEF16B82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7886832"/>
        <c:axId val="827891408"/>
      </c:barChart>
      <c:catAx>
        <c:axId val="82788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27891408"/>
        <c:crosses val="autoZero"/>
        <c:auto val="1"/>
        <c:lblAlgn val="ctr"/>
        <c:lblOffset val="100"/>
        <c:noMultiLvlLbl val="0"/>
      </c:catAx>
      <c:valAx>
        <c:axId val="82789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CO2 eq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36617672790901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27886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2011</a:t>
            </a:r>
          </a:p>
        </c:rich>
      </c:tx>
      <c:layout>
        <c:manualLayout>
          <c:xMode val="edge"/>
          <c:yMode val="edge"/>
          <c:x val="0.46836158473583478"/>
          <c:y val="0.472222222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558635387816596"/>
          <c:y val="0.11477872557596969"/>
          <c:w val="0.66464649987575075"/>
          <c:h val="0.778058471857684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20-45F5-A36D-1B80E94537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4A-42D0-A66F-6451B24DBA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Свод!$AG$125:$AH$125</c:f>
              <c:strCache>
                <c:ptCount val="2"/>
                <c:pt idx="0">
                  <c:v>CH4</c:v>
                </c:pt>
                <c:pt idx="1">
                  <c:v>N2O</c:v>
                </c:pt>
              </c:strCache>
            </c:strRef>
          </c:cat>
          <c:val>
            <c:numRef>
              <c:f>Свод!$AG$147:$AH$147</c:f>
              <c:numCache>
                <c:formatCode>0.000</c:formatCode>
                <c:ptCount val="2"/>
                <c:pt idx="0">
                  <c:v>2344.7686892102761</c:v>
                </c:pt>
                <c:pt idx="1">
                  <c:v>1957.2389447072196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0-45F5-A36D-1B80E945375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632193353573"/>
          <c:y val="8.7962962962962965E-2"/>
          <c:w val="0.86411085680074839"/>
          <c:h val="0.705037182852143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Свод!$AG$125</c:f>
              <c:strCache>
                <c:ptCount val="1"/>
                <c:pt idx="0">
                  <c:v>CH4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Свод!$AF$126:$AF$156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Свод!$AG$126:$AG$156</c:f>
              <c:numCache>
                <c:formatCode>0.000</c:formatCode>
                <c:ptCount val="31"/>
                <c:pt idx="0">
                  <c:v>2597.9362884640832</c:v>
                </c:pt>
                <c:pt idx="1">
                  <c:v>2542.6839411780447</c:v>
                </c:pt>
                <c:pt idx="2">
                  <c:v>2382.2317292248231</c:v>
                </c:pt>
                <c:pt idx="3">
                  <c:v>2172.8308384388761</c:v>
                </c:pt>
                <c:pt idx="4">
                  <c:v>1770.6029891824764</c:v>
                </c:pt>
                <c:pt idx="5">
                  <c:v>1641.3150278796054</c:v>
                </c:pt>
                <c:pt idx="6">
                  <c:v>1565.3032584539553</c:v>
                </c:pt>
                <c:pt idx="7">
                  <c:v>1626.6948167982246</c:v>
                </c:pt>
                <c:pt idx="8">
                  <c:v>1662.2594227941031</c:v>
                </c:pt>
                <c:pt idx="9">
                  <c:v>1698.5668226218841</c:v>
                </c:pt>
                <c:pt idx="10">
                  <c:v>1721.1246789794548</c:v>
                </c:pt>
                <c:pt idx="11">
                  <c:v>1739.2054952638609</c:v>
                </c:pt>
                <c:pt idx="12">
                  <c:v>1771.1627511996705</c:v>
                </c:pt>
                <c:pt idx="13">
                  <c:v>1762.7398448953377</c:v>
                </c:pt>
                <c:pt idx="14">
                  <c:v>1797.5698202131045</c:v>
                </c:pt>
                <c:pt idx="15">
                  <c:v>1866.0021566585153</c:v>
                </c:pt>
                <c:pt idx="16">
                  <c:v>1936.9936992327368</c:v>
                </c:pt>
                <c:pt idx="17">
                  <c:v>2019.6815945009423</c:v>
                </c:pt>
                <c:pt idx="18">
                  <c:v>2116.2868725632129</c:v>
                </c:pt>
                <c:pt idx="19">
                  <c:v>2219.1000557431021</c:v>
                </c:pt>
                <c:pt idx="20">
                  <c:v>2267.7227728892308</c:v>
                </c:pt>
                <c:pt idx="21">
                  <c:v>2344.7686892102761</c:v>
                </c:pt>
                <c:pt idx="22">
                  <c:v>2400.4662943666649</c:v>
                </c:pt>
                <c:pt idx="23">
                  <c:v>2474.2824800652629</c:v>
                </c:pt>
                <c:pt idx="24">
                  <c:v>2564.6977566718829</c:v>
                </c:pt>
                <c:pt idx="25">
                  <c:v>2620.8022176144273</c:v>
                </c:pt>
                <c:pt idx="26">
                  <c:v>2679.4876399341119</c:v>
                </c:pt>
                <c:pt idx="27">
                  <c:v>2746.1209777864988</c:v>
                </c:pt>
                <c:pt idx="28">
                  <c:v>2824.0342436395672</c:v>
                </c:pt>
                <c:pt idx="29">
                  <c:v>2903.6477258007258</c:v>
                </c:pt>
                <c:pt idx="30">
                  <c:v>2955.5520446294718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0-45E4-9462-C2E97BD4F126}"/>
            </c:ext>
          </c:extLst>
        </c:ser>
        <c:ser>
          <c:idx val="1"/>
          <c:order val="1"/>
          <c:tx>
            <c:strRef>
              <c:f>Свод!$AH$125</c:f>
              <c:strCache>
                <c:ptCount val="1"/>
                <c:pt idx="0">
                  <c:v>N2O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Свод!$AF$126:$AF$156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Свод!$AH$126:$AH$156</c:f>
              <c:numCache>
                <c:formatCode>0.000</c:formatCode>
                <c:ptCount val="31"/>
                <c:pt idx="0">
                  <c:v>3839.7003268093576</c:v>
                </c:pt>
                <c:pt idx="1">
                  <c:v>4098.8952906721288</c:v>
                </c:pt>
                <c:pt idx="2">
                  <c:v>3688.8324751593418</c:v>
                </c:pt>
                <c:pt idx="3">
                  <c:v>1785.0308994796781</c:v>
                </c:pt>
                <c:pt idx="4">
                  <c:v>1383.5081555817694</c:v>
                </c:pt>
                <c:pt idx="5">
                  <c:v>1173.3423231438924</c:v>
                </c:pt>
                <c:pt idx="6">
                  <c:v>1168.8392286337346</c:v>
                </c:pt>
                <c:pt idx="7">
                  <c:v>1518.1462325702544</c:v>
                </c:pt>
                <c:pt idx="8">
                  <c:v>1452.5538770536748</c:v>
                </c:pt>
                <c:pt idx="9">
                  <c:v>1455.9476050610249</c:v>
                </c:pt>
                <c:pt idx="10">
                  <c:v>1488.9191000595115</c:v>
                </c:pt>
                <c:pt idx="11">
                  <c:v>1487.3722971229452</c:v>
                </c:pt>
                <c:pt idx="12">
                  <c:v>1499.0479812627632</c:v>
                </c:pt>
                <c:pt idx="13">
                  <c:v>1491.4709109195383</c:v>
                </c:pt>
                <c:pt idx="14">
                  <c:v>1510.4782477443352</c:v>
                </c:pt>
                <c:pt idx="15">
                  <c:v>1548.7739227963903</c:v>
                </c:pt>
                <c:pt idx="16">
                  <c:v>1612.5845925285309</c:v>
                </c:pt>
                <c:pt idx="17">
                  <c:v>1632.2385836571091</c:v>
                </c:pt>
                <c:pt idx="18">
                  <c:v>1776.8067962561649</c:v>
                </c:pt>
                <c:pt idx="19">
                  <c:v>1814.7218592564873</c:v>
                </c:pt>
                <c:pt idx="20">
                  <c:v>1821.7047167494679</c:v>
                </c:pt>
                <c:pt idx="21">
                  <c:v>1957.2389447072196</c:v>
                </c:pt>
                <c:pt idx="22">
                  <c:v>1969.328655509066</c:v>
                </c:pt>
                <c:pt idx="23">
                  <c:v>1984.955614591619</c:v>
                </c:pt>
                <c:pt idx="24">
                  <c:v>2167.6974083445625</c:v>
                </c:pt>
                <c:pt idx="25">
                  <c:v>2182.2158318631568</c:v>
                </c:pt>
                <c:pt idx="26">
                  <c:v>2211.8102156405957</c:v>
                </c:pt>
                <c:pt idx="27">
                  <c:v>2328.2467275344993</c:v>
                </c:pt>
                <c:pt idx="28">
                  <c:v>2372.3073800953489</c:v>
                </c:pt>
                <c:pt idx="29">
                  <c:v>2336.594568796776</c:v>
                </c:pt>
                <c:pt idx="30">
                  <c:v>2374.4374845755492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0-45E4-9462-C2E97BD4F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37039"/>
        <c:axId val="1256427887"/>
      </c:barChart>
      <c:catAx>
        <c:axId val="1256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6427887"/>
        <c:crosses val="autoZero"/>
        <c:auto val="1"/>
        <c:lblAlgn val="ctr"/>
        <c:lblOffset val="100"/>
        <c:noMultiLvlLbl val="0"/>
      </c:catAx>
      <c:valAx>
        <c:axId val="1256427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CO2 eq</a:t>
                </a:r>
              </a:p>
            </c:rich>
          </c:tx>
          <c:layout>
            <c:manualLayout>
              <c:xMode val="edge"/>
              <c:yMode val="edge"/>
              <c:x val="0"/>
              <c:y val="0.297460629921259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643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348261432042622"/>
          <c:y val="0.91729002624671918"/>
          <c:w val="0.14832078143740968"/>
          <c:h val="7.3450714494021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321741032370949E-2"/>
          <c:y val="6.9444444444444448E-2"/>
          <c:w val="0.86762270341207348"/>
          <c:h val="0.751495333916593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Свод!$Q$125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Свод!$N$147:$N$154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Свод!$Q$147:$Q$154</c:f>
              <c:numCache>
                <c:formatCode>0.000</c:formatCode>
                <c:ptCount val="8"/>
                <c:pt idx="0">
                  <c:v>0.49568630000000002</c:v>
                </c:pt>
                <c:pt idx="1">
                  <c:v>0.49064560000000002</c:v>
                </c:pt>
                <c:pt idx="2">
                  <c:v>0.50440989999999997</c:v>
                </c:pt>
                <c:pt idx="3">
                  <c:v>0.49851230000000002</c:v>
                </c:pt>
                <c:pt idx="4">
                  <c:v>0.4817302</c:v>
                </c:pt>
                <c:pt idx="5">
                  <c:v>0.45786159999999998</c:v>
                </c:pt>
                <c:pt idx="6">
                  <c:v>0.43968570000000001</c:v>
                </c:pt>
                <c:pt idx="7">
                  <c:v>0.45106059999999998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D-4EB0-B38A-F3F862AF29CC}"/>
            </c:ext>
          </c:extLst>
        </c:ser>
        <c:ser>
          <c:idx val="1"/>
          <c:order val="1"/>
          <c:tx>
            <c:strRef>
              <c:f>Свод!$R$125</c:f>
              <c:strCache>
                <c:ptCount val="1"/>
                <c:pt idx="0">
                  <c:v>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Свод!$N$147:$N$154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Свод!$R$147:$R$154</c:f>
              <c:numCache>
                <c:formatCode>0.000</c:formatCode>
                <c:ptCount val="8"/>
                <c:pt idx="0">
                  <c:v>18.241255840000001</c:v>
                </c:pt>
                <c:pt idx="1">
                  <c:v>18.05575808</c:v>
                </c:pt>
                <c:pt idx="2">
                  <c:v>18.56228432</c:v>
                </c:pt>
                <c:pt idx="3">
                  <c:v>18.345252639999998</c:v>
                </c:pt>
                <c:pt idx="4">
                  <c:v>17.727671359999999</c:v>
                </c:pt>
                <c:pt idx="5">
                  <c:v>16.84930688</c:v>
                </c:pt>
                <c:pt idx="6">
                  <c:v>16.18043376</c:v>
                </c:pt>
                <c:pt idx="7">
                  <c:v>16.599030079999999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AD-4EB0-B38A-F3F862AF2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6470319"/>
        <c:axId val="1256465327"/>
      </c:barChart>
      <c:catAx>
        <c:axId val="12564703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6465327"/>
        <c:crosses val="autoZero"/>
        <c:auto val="1"/>
        <c:lblAlgn val="ctr"/>
        <c:lblOffset val="100"/>
        <c:noMultiLvlLbl val="0"/>
      </c:catAx>
      <c:valAx>
        <c:axId val="1256465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0.91795953630796145"/>
              <c:y val="0.7367344706911636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647031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Gg</a:t>
            </a:r>
          </a:p>
        </c:rich>
      </c:tx>
      <c:layout>
        <c:manualLayout>
          <c:xMode val="edge"/>
          <c:yMode val="edge"/>
          <c:x val="7.4200913242009128E-2"/>
          <c:y val="3.240740740740740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141157012907637E-2"/>
          <c:y val="7.104184893554974E-2"/>
          <c:w val="0.91174468773595085"/>
          <c:h val="0.68955088947214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Свод!$O$125</c:f>
              <c:strCache>
                <c:ptCount val="1"/>
                <c:pt idx="0">
                  <c:v>CH4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trendline>
            <c:spPr>
              <a:ln w="3810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Свод!$N$126:$N$156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Свод!$O$126:$O$156</c:f>
              <c:numCache>
                <c:formatCode>0.000</c:formatCode>
                <c:ptCount val="31"/>
                <c:pt idx="0">
                  <c:v>123.711251831623</c:v>
                </c:pt>
                <c:pt idx="1">
                  <c:v>121.080187675145</c:v>
                </c:pt>
                <c:pt idx="2">
                  <c:v>113.43960615356301</c:v>
                </c:pt>
                <c:pt idx="3">
                  <c:v>103.468135163756</c:v>
                </c:pt>
                <c:pt idx="4">
                  <c:v>84.314428056308401</c:v>
                </c:pt>
                <c:pt idx="5">
                  <c:v>78.157858470457398</c:v>
                </c:pt>
                <c:pt idx="6">
                  <c:v>74.538250402569304</c:v>
                </c:pt>
                <c:pt idx="7">
                  <c:v>77.461657942772604</c:v>
                </c:pt>
                <c:pt idx="8">
                  <c:v>79.155210609242999</c:v>
                </c:pt>
                <c:pt idx="9">
                  <c:v>80.884134410565906</c:v>
                </c:pt>
                <c:pt idx="10">
                  <c:v>81.958318046640699</c:v>
                </c:pt>
                <c:pt idx="11">
                  <c:v>82.819309298279094</c:v>
                </c:pt>
                <c:pt idx="12">
                  <c:v>84.341083390460497</c:v>
                </c:pt>
                <c:pt idx="13">
                  <c:v>83.939992614063698</c:v>
                </c:pt>
                <c:pt idx="14">
                  <c:v>85.598562867290696</c:v>
                </c:pt>
                <c:pt idx="15">
                  <c:v>88.857245555167395</c:v>
                </c:pt>
                <c:pt idx="16">
                  <c:v>92.237795201558896</c:v>
                </c:pt>
                <c:pt idx="17">
                  <c:v>96.175314023854398</c:v>
                </c:pt>
                <c:pt idx="18">
                  <c:v>100.775565360153</c:v>
                </c:pt>
                <c:pt idx="19">
                  <c:v>105.67143122586199</c:v>
                </c:pt>
                <c:pt idx="20">
                  <c:v>107.986798709011</c:v>
                </c:pt>
                <c:pt idx="21">
                  <c:v>111.655651867156</c:v>
                </c:pt>
                <c:pt idx="22">
                  <c:v>114.307918779365</c:v>
                </c:pt>
                <c:pt idx="23">
                  <c:v>117.822975241203</c:v>
                </c:pt>
                <c:pt idx="24">
                  <c:v>122.128464603423</c:v>
                </c:pt>
                <c:pt idx="25">
                  <c:v>124.800105600687</c:v>
                </c:pt>
                <c:pt idx="26">
                  <c:v>127.59464952067199</c:v>
                </c:pt>
                <c:pt idx="27">
                  <c:v>130.76766560888089</c:v>
                </c:pt>
                <c:pt idx="28">
                  <c:v>134.47782112569368</c:v>
                </c:pt>
                <c:pt idx="29">
                  <c:v>138.26893932384408</c:v>
                </c:pt>
                <c:pt idx="30">
                  <c:v>140.74057355378437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9-475B-BF42-181E48DBBF07}"/>
            </c:ext>
          </c:extLst>
        </c:ser>
        <c:ser>
          <c:idx val="1"/>
          <c:order val="1"/>
          <c:tx>
            <c:strRef>
              <c:f>Свод!$P$125</c:f>
              <c:strCache>
                <c:ptCount val="1"/>
                <c:pt idx="0">
                  <c:v>N2O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28575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Свод!$N$126:$N$156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Свод!$P$126:$P$156</c:f>
              <c:numCache>
                <c:formatCode>0.000</c:formatCode>
                <c:ptCount val="31"/>
                <c:pt idx="0">
                  <c:v>12.386130086481799</c:v>
                </c:pt>
                <c:pt idx="1">
                  <c:v>13.222242873135899</c:v>
                </c:pt>
                <c:pt idx="2">
                  <c:v>11.8994595972882</c:v>
                </c:pt>
                <c:pt idx="3">
                  <c:v>5.7581641918699296</c:v>
                </c:pt>
                <c:pt idx="4">
                  <c:v>4.4629295341347399</c:v>
                </c:pt>
                <c:pt idx="5">
                  <c:v>3.78497523594804</c:v>
                </c:pt>
                <c:pt idx="6">
                  <c:v>3.7704491246249501</c:v>
                </c:pt>
                <c:pt idx="7">
                  <c:v>4.8972459115169498</c:v>
                </c:pt>
                <c:pt idx="8">
                  <c:v>4.6856576679150796</c:v>
                </c:pt>
                <c:pt idx="9">
                  <c:v>4.6966051776162097</c:v>
                </c:pt>
                <c:pt idx="10">
                  <c:v>4.8029648389016497</c:v>
                </c:pt>
                <c:pt idx="11">
                  <c:v>4.7979751520095002</c:v>
                </c:pt>
                <c:pt idx="12">
                  <c:v>4.8356386492347196</c:v>
                </c:pt>
                <c:pt idx="13">
                  <c:v>4.8111964868372201</c:v>
                </c:pt>
                <c:pt idx="14">
                  <c:v>4.8725104765946297</c:v>
                </c:pt>
                <c:pt idx="15">
                  <c:v>4.9960449122464201</c:v>
                </c:pt>
                <c:pt idx="16">
                  <c:v>5.2018857823501001</c:v>
                </c:pt>
                <c:pt idx="17">
                  <c:v>5.2652857537326101</c:v>
                </c:pt>
                <c:pt idx="18">
                  <c:v>5.7316348266327903</c:v>
                </c:pt>
                <c:pt idx="19">
                  <c:v>5.8539414814725399</c:v>
                </c:pt>
                <c:pt idx="20">
                  <c:v>5.8764668282240899</c:v>
                </c:pt>
                <c:pt idx="21">
                  <c:v>6.3136740151845796</c:v>
                </c:pt>
                <c:pt idx="22">
                  <c:v>6.3526730822873096</c:v>
                </c:pt>
                <c:pt idx="23">
                  <c:v>6.4030826277149</c:v>
                </c:pt>
                <c:pt idx="24">
                  <c:v>6.9925722849824599</c:v>
                </c:pt>
                <c:pt idx="25">
                  <c:v>7.03940590923599</c:v>
                </c:pt>
                <c:pt idx="26">
                  <c:v>7.1348716633567602</c:v>
                </c:pt>
                <c:pt idx="27">
                  <c:v>7.5104733146274167</c:v>
                </c:pt>
                <c:pt idx="28">
                  <c:v>7.6526044519204799</c:v>
                </c:pt>
                <c:pt idx="29">
                  <c:v>7.5374018348283096</c:v>
                </c:pt>
                <c:pt idx="30">
                  <c:v>7.6594757566953202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39-475B-BF42-181E48DBB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52954303"/>
        <c:axId val="1252945567"/>
      </c:barChart>
      <c:catAx>
        <c:axId val="125295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2945567"/>
        <c:crosses val="autoZero"/>
        <c:auto val="1"/>
        <c:lblAlgn val="ctr"/>
        <c:lblOffset val="100"/>
        <c:noMultiLvlLbl val="0"/>
      </c:catAx>
      <c:valAx>
        <c:axId val="1252945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2954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60573359953007"/>
          <c:y val="6.9444444444444448E-2"/>
          <c:w val="0.86781227640297709"/>
          <c:h val="0.78774715660542427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D-4B7E-8FFC-5BFCB45795BE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D-4B7E-8FFC-5BFCB45795BE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3D-4B7E-8FFC-5BFCB45795BE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3D-4B7E-8FFC-5BFCB45795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Свод!$V$126:$V$154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Свод!$T$126:$T$154</c:f>
              <c:numCache>
                <c:formatCode>0.000</c:formatCode>
                <c:ptCount val="29"/>
                <c:pt idx="0">
                  <c:v>6437.6366152734408</c:v>
                </c:pt>
                <c:pt idx="1">
                  <c:v>6641.5792318501735</c:v>
                </c:pt>
                <c:pt idx="2">
                  <c:v>6071.0642043841654</c:v>
                </c:pt>
                <c:pt idx="3">
                  <c:v>3957.8617379185544</c:v>
                </c:pt>
                <c:pt idx="4">
                  <c:v>3154.1111447642461</c:v>
                </c:pt>
                <c:pt idx="5">
                  <c:v>2814.6573510234975</c:v>
                </c:pt>
                <c:pt idx="6">
                  <c:v>2734.1424870876899</c:v>
                </c:pt>
                <c:pt idx="7">
                  <c:v>3144.8410493684787</c:v>
                </c:pt>
                <c:pt idx="8">
                  <c:v>3114.8132998477777</c:v>
                </c:pt>
                <c:pt idx="9">
                  <c:v>3154.5144276829087</c:v>
                </c:pt>
                <c:pt idx="10">
                  <c:v>3210.043779038966</c:v>
                </c:pt>
                <c:pt idx="11">
                  <c:v>3226.5777923868063</c:v>
                </c:pt>
                <c:pt idx="12">
                  <c:v>3270.210732462434</c:v>
                </c:pt>
                <c:pt idx="13">
                  <c:v>3254.2107558148759</c:v>
                </c:pt>
                <c:pt idx="14">
                  <c:v>3308.0480679574398</c:v>
                </c:pt>
                <c:pt idx="15">
                  <c:v>3414.7760794549058</c:v>
                </c:pt>
                <c:pt idx="16">
                  <c:v>3549.5782917612678</c:v>
                </c:pt>
                <c:pt idx="17">
                  <c:v>3651.9201781580514</c:v>
                </c:pt>
                <c:pt idx="18">
                  <c:v>3893.0936688193779</c:v>
                </c:pt>
                <c:pt idx="19">
                  <c:v>4033.8219149995894</c:v>
                </c:pt>
                <c:pt idx="20">
                  <c:v>4089.4274896386987</c:v>
                </c:pt>
                <c:pt idx="21">
                  <c:v>4302.0076339174957</c:v>
                </c:pt>
                <c:pt idx="22">
                  <c:v>4369.7949498757307</c:v>
                </c:pt>
                <c:pt idx="23">
                  <c:v>4459.2380946568819</c:v>
                </c:pt>
                <c:pt idx="24">
                  <c:v>4732.3951650164454</c:v>
                </c:pt>
                <c:pt idx="25">
                  <c:v>4803.0180494775841</c:v>
                </c:pt>
                <c:pt idx="26">
                  <c:v>4891.2978555747077</c:v>
                </c:pt>
                <c:pt idx="27">
                  <c:v>5074.3677053209976</c:v>
                </c:pt>
                <c:pt idx="28">
                  <c:v>5196.3416237349156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D-4B7E-8FFC-5BFCB457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256442863"/>
        <c:axId val="1256461167"/>
      </c:barChart>
      <c:catAx>
        <c:axId val="125644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6461167"/>
        <c:crosses val="autoZero"/>
        <c:auto val="1"/>
        <c:lblAlgn val="ctr"/>
        <c:lblOffset val="100"/>
        <c:noMultiLvlLbl val="0"/>
      </c:catAx>
      <c:valAx>
        <c:axId val="125646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 CO2 eq.</a:t>
                </a:r>
              </a:p>
            </c:rich>
          </c:tx>
          <c:layout>
            <c:manualLayout>
              <c:xMode val="edge"/>
              <c:yMode val="edge"/>
              <c:x val="5.1967331780314856E-3"/>
              <c:y val="0.337600247885680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6442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43818984547461398"/>
          <c:y val="0.50841131472246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369048204965434"/>
          <c:y val="0.1699245214260868"/>
          <c:w val="0.70462220368149298"/>
          <c:h val="0.7954988683001189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F6-4A72-BA14-9D8140BBE67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F6-4A72-BA14-9D8140BBE671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F6-4A72-BA14-9D8140BBE671}"/>
              </c:ext>
            </c:extLst>
          </c:dPt>
          <c:dLbls>
            <c:dLbl>
              <c:idx val="1"/>
              <c:layout>
                <c:manualLayout>
                  <c:x val="9.7130242825606894E-2"/>
                  <c:y val="-0.1894081368573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CF6-4A72-BA14-9D8140BBE671}"/>
                </c:ext>
              </c:extLst>
            </c:dLbl>
            <c:dLbl>
              <c:idx val="2"/>
              <c:layout>
                <c:manualLayout>
                  <c:x val="0.21412786150075599"/>
                  <c:y val="-3.98753972331341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803532008829999"/>
                      <c:h val="0.14953273962425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CF6-4A72-BA14-9D8140BBE6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Свод!$O$41:$Q$41</c:f>
              <c:strCache>
                <c:ptCount val="3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</c:strCache>
            </c:strRef>
          </c:cat>
          <c:val>
            <c:numRef>
              <c:f>Свод!$O$70:$Q$70</c:f>
              <c:numCache>
                <c:formatCode>0.000</c:formatCode>
                <c:ptCount val="3"/>
                <c:pt idx="0">
                  <c:v>10442.5925271207</c:v>
                </c:pt>
                <c:pt idx="1">
                  <c:v>343.90733003634</c:v>
                </c:pt>
                <c:pt idx="2">
                  <c:v>136.97972593125201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F6-4A72-BA14-9D8140BBE67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Gg</a:t>
            </a:r>
          </a:p>
        </c:rich>
      </c:tx>
      <c:layout>
        <c:manualLayout>
          <c:xMode val="edge"/>
          <c:yMode val="edge"/>
          <c:x val="0.11164383544405425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364905429685803E-2"/>
          <c:y val="8.4930737824438607E-2"/>
          <c:w val="0.86647528859606671"/>
          <c:h val="0.740638670166229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Свод!$Z$125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chemeClr val="accent1"/>
            </a:solidFill>
            <a:ln w="19050" cap="flat">
              <a:solidFill>
                <a:schemeClr val="accent5"/>
              </a:solidFill>
              <a:headEnd type="oval" w="sm" len="sm"/>
              <a:tailEnd type="oval" w="sm" len="sm"/>
            </a:ln>
            <a:effectLst/>
          </c:spPr>
          <c:invertIfNegative val="0"/>
          <c:dLbls>
            <c:dLbl>
              <c:idx val="0"/>
              <c:layout>
                <c:manualLayout>
                  <c:x val="-9.5890379929765967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82B-4520-BB9B-817CE4FF58A9}"/>
                </c:ext>
              </c:extLst>
            </c:dLbl>
            <c:dLbl>
              <c:idx val="4"/>
              <c:layout>
                <c:manualLayout>
                  <c:x val="-3.8356151971906387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2B-4520-BB9B-817CE4FF58A9}"/>
                </c:ext>
              </c:extLst>
            </c:dLbl>
            <c:dLbl>
              <c:idx val="7"/>
              <c:layout>
                <c:manualLayout>
                  <c:x val="-1.5981729988294443E-2"/>
                  <c:y val="-8.333333333333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2B-4520-BB9B-817CE4FF58A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Свод!$V$154:$V$156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Свод!$Z$154:$Z$156</c:f>
              <c:numCache>
                <c:formatCode>0.00000</c:formatCode>
                <c:ptCount val="3"/>
                <c:pt idx="0">
                  <c:v>2.2869000000000001E-3</c:v>
                </c:pt>
                <c:pt idx="1">
                  <c:v>1.05138E-3</c:v>
                </c:pt>
                <c:pt idx="2">
                  <c:v>1.9008E-3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B-4520-BB9B-817CE4FF58A9}"/>
            </c:ext>
          </c:extLst>
        </c:ser>
        <c:ser>
          <c:idx val="1"/>
          <c:order val="1"/>
          <c:tx>
            <c:strRef>
              <c:f>Свод!$AA$125</c:f>
              <c:strCache>
                <c:ptCount val="1"/>
                <c:pt idx="0">
                  <c:v>CO</c:v>
                </c:pt>
              </c:strCache>
            </c:strRef>
          </c:tx>
          <c:spPr>
            <a:solidFill>
              <a:schemeClr val="accent2"/>
            </a:solidFill>
            <a:ln w="19050" cap="flat">
              <a:solidFill>
                <a:srgbClr val="C00000"/>
              </a:solidFill>
              <a:headEnd type="oval" w="sm" len="sm"/>
              <a:tailEnd type="oval" w="sm" len="sm"/>
            </a:ln>
            <a:effectLst/>
          </c:spPr>
          <c:invertIfNegative val="0"/>
          <c:dLbls>
            <c:dLbl>
              <c:idx val="0"/>
              <c:layout>
                <c:manualLayout>
                  <c:x val="-3.515980597424751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82B-4520-BB9B-817CE4FF58A9}"/>
                </c:ext>
              </c:extLst>
            </c:dLbl>
            <c:dLbl>
              <c:idx val="4"/>
              <c:layout>
                <c:manualLayout>
                  <c:x val="-6.3926919953177308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2B-4520-BB9B-817CE4FF58A9}"/>
                </c:ext>
              </c:extLst>
            </c:dLbl>
            <c:dLbl>
              <c:idx val="7"/>
              <c:layout>
                <c:manualLayout>
                  <c:x val="-6.3926919953178479E-3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2B-4520-BB9B-817CE4FF58A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Свод!$V$154:$V$156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Свод!$AA$154:$AA$156</c:f>
              <c:numCache>
                <c:formatCode>0.0000</c:formatCode>
                <c:ptCount val="3"/>
                <c:pt idx="0">
                  <c:v>8.1566100000000002E-2</c:v>
                </c:pt>
                <c:pt idx="1">
                  <c:v>3.749922E-2</c:v>
                </c:pt>
                <c:pt idx="2">
                  <c:v>6.77952E-2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B-4520-BB9B-817CE4FF5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825264"/>
        <c:axId val="862822768"/>
      </c:barChart>
      <c:catAx>
        <c:axId val="86282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62822768"/>
        <c:crosses val="autoZero"/>
        <c:auto val="1"/>
        <c:lblAlgn val="ctr"/>
        <c:lblOffset val="100"/>
        <c:noMultiLvlLbl val="0"/>
      </c:catAx>
      <c:valAx>
        <c:axId val="86282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825264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082184347619487"/>
          <c:y val="0.91266039661708953"/>
          <c:w val="0.18462469917208518"/>
          <c:h val="7.0797361920724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Gg</a:t>
            </a:r>
          </a:p>
        </c:rich>
      </c:tx>
      <c:layout>
        <c:manualLayout>
          <c:xMode val="edge"/>
          <c:yMode val="edge"/>
          <c:x val="0.1091388888888889"/>
          <c:y val="2.7777777777777776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571741032370955E-2"/>
          <c:y val="5.2523330417031201E-2"/>
          <c:w val="0.87387270341207346"/>
          <c:h val="0.78230533683289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Свод!$X$125</c:f>
              <c:strCache>
                <c:ptCount val="1"/>
                <c:pt idx="0">
                  <c:v>CH4</c:v>
                </c:pt>
              </c:strCache>
            </c:strRef>
          </c:tx>
          <c:spPr>
            <a:solidFill>
              <a:schemeClr val="accent1"/>
            </a:solidFill>
            <a:ln w="19050" cap="flat">
              <a:solidFill>
                <a:schemeClr val="accent4"/>
              </a:solidFill>
              <a:headEnd type="oval" w="sm" len="sm"/>
              <a:tailEnd type="oval" w="sm" len="sm"/>
            </a:ln>
            <a:effectLst/>
          </c:spPr>
          <c:invertIfNegative val="0"/>
          <c:dLbls>
            <c:dLbl>
              <c:idx val="0"/>
              <c:layout>
                <c:manualLayout>
                  <c:x val="-3.888888888888889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E5D-4CFC-9121-9F936D54CD51}"/>
                </c:ext>
              </c:extLst>
            </c:dLbl>
            <c:dLbl>
              <c:idx val="4"/>
              <c:layout>
                <c:manualLayout>
                  <c:x val="-3.0555555555555555E-2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5D-4CFC-9121-9F936D54CD51}"/>
                </c:ext>
              </c:extLst>
            </c:dLbl>
            <c:dLbl>
              <c:idx val="7"/>
              <c:layout>
                <c:manualLayout>
                  <c:x val="-1.9444444444444344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5D-4CFC-9121-9F936D54CD5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Свод!$V$154:$V$156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Свод!$X$154:$X$156</c:f>
              <c:numCache>
                <c:formatCode>0.0000</c:formatCode>
                <c:ptCount val="3"/>
                <c:pt idx="0">
                  <c:v>3.5828100000000001E-3</c:v>
                </c:pt>
                <c:pt idx="1">
                  <c:v>1.647162E-3</c:v>
                </c:pt>
                <c:pt idx="2">
                  <c:v>2.9779199999999998E-3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D-4CFC-9121-9F936D54CD51}"/>
            </c:ext>
          </c:extLst>
        </c:ser>
        <c:ser>
          <c:idx val="1"/>
          <c:order val="1"/>
          <c:tx>
            <c:strRef>
              <c:f>Свод!$Y$125</c:f>
              <c:strCache>
                <c:ptCount val="1"/>
                <c:pt idx="0">
                  <c:v>N2O</c:v>
                </c:pt>
              </c:strCache>
            </c:strRef>
          </c:tx>
          <c:spPr>
            <a:solidFill>
              <a:schemeClr val="accent2"/>
            </a:solidFill>
            <a:ln w="19050" cap="flat">
              <a:noFill/>
              <a:headEnd type="oval" w="sm" len="sm"/>
              <a:tailEnd type="oval" w="sm" len="sm"/>
            </a:ln>
            <a:effectLst/>
          </c:spPr>
          <c:invertIfNegative val="0"/>
          <c:dLbls>
            <c:dLbl>
              <c:idx val="0"/>
              <c:layout>
                <c:manualLayout>
                  <c:x val="-1.1111111111111112E-2"/>
                  <c:y val="-5.092592592592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E5D-4CFC-9121-9F936D54CD51}"/>
                </c:ext>
              </c:extLst>
            </c:dLbl>
            <c:dLbl>
              <c:idx val="4"/>
              <c:layout>
                <c:manualLayout>
                  <c:x val="-4.4444444444444446E-2"/>
                  <c:y val="-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5D-4CFC-9121-9F936D54CD51}"/>
                </c:ext>
              </c:extLst>
            </c:dLbl>
            <c:dLbl>
              <c:idx val="7"/>
              <c:layout>
                <c:manualLayout>
                  <c:x val="-1.9444444444444344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5D-4CFC-9121-9F936D54CD5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Свод!$V$154:$V$156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Свод!$Y$154:$Y$156</c:f>
              <c:numCache>
                <c:formatCode>0.0000</c:formatCode>
                <c:ptCount val="3"/>
                <c:pt idx="0">
                  <c:v>1.9819799999999999E-4</c:v>
                </c:pt>
                <c:pt idx="1">
                  <c:v>9.1119599999999994E-5</c:v>
                </c:pt>
                <c:pt idx="2">
                  <c:v>1.6473599999999999E-4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D-4CFC-9121-9F936D54C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100032"/>
        <c:axId val="870099616"/>
      </c:barChart>
      <c:catAx>
        <c:axId val="87010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70099616"/>
        <c:crosses val="autoZero"/>
        <c:auto val="1"/>
        <c:lblAlgn val="ctr"/>
        <c:lblOffset val="100"/>
        <c:noMultiLvlLbl val="0"/>
      </c:catAx>
      <c:valAx>
        <c:axId val="87009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7010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804724409448814"/>
          <c:y val="0.91266039661708953"/>
          <c:w val="0.2019543084997511"/>
          <c:h val="7.17155240315877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Свод!$Z$125</c:f>
              <c:strCache>
                <c:ptCount val="1"/>
                <c:pt idx="0">
                  <c:v>NOx</c:v>
                </c:pt>
              </c:strCache>
            </c:strRef>
          </c:tx>
          <c:spPr>
            <a:ln w="19050" cap="flat">
              <a:solidFill>
                <a:schemeClr val="accent1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Свод!$V$126:$V$154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Свод!$Z$126:$Z$154</c:f>
              <c:numCache>
                <c:formatCode>0.00000</c:formatCode>
                <c:ptCount val="29"/>
                <c:pt idx="0">
                  <c:v>5.9399999999999999E-6</c:v>
                </c:pt>
                <c:pt idx="1">
                  <c:v>4.9896000000000001E-4</c:v>
                </c:pt>
                <c:pt idx="2">
                  <c:v>5.9399999999999999E-6</c:v>
                </c:pt>
                <c:pt idx="3">
                  <c:v>3.5046000000000001E-3</c:v>
                </c:pt>
                <c:pt idx="4">
                  <c:v>8.9694000000000004E-4</c:v>
                </c:pt>
                <c:pt idx="5">
                  <c:v>1.0692E-4</c:v>
                </c:pt>
                <c:pt idx="6">
                  <c:v>0</c:v>
                </c:pt>
                <c:pt idx="7">
                  <c:v>1.2889799999999999E-3</c:v>
                </c:pt>
                <c:pt idx="8">
                  <c:v>1.1226599999999999E-3</c:v>
                </c:pt>
                <c:pt idx="9">
                  <c:v>5.7618000000000003E-4</c:v>
                </c:pt>
                <c:pt idx="10">
                  <c:v>2.6729999999999999E-4</c:v>
                </c:pt>
                <c:pt idx="11">
                  <c:v>7.2468000000000001E-4</c:v>
                </c:pt>
                <c:pt idx="12">
                  <c:v>1.9245600000000001E-3</c:v>
                </c:pt>
                <c:pt idx="13">
                  <c:v>1.4256E-3</c:v>
                </c:pt>
                <c:pt idx="14">
                  <c:v>3.9797999999999998E-4</c:v>
                </c:pt>
                <c:pt idx="15">
                  <c:v>1.7760600000000001E-3</c:v>
                </c:pt>
                <c:pt idx="16">
                  <c:v>6.2964E-4</c:v>
                </c:pt>
                <c:pt idx="17">
                  <c:v>1.0454399999999999E-3</c:v>
                </c:pt>
                <c:pt idx="18">
                  <c:v>1.8711000000000001E-3</c:v>
                </c:pt>
                <c:pt idx="19">
                  <c:v>9.9197999999999995E-4</c:v>
                </c:pt>
                <c:pt idx="20">
                  <c:v>1.1345400000000001E-3</c:v>
                </c:pt>
                <c:pt idx="21">
                  <c:v>1.25928E-3</c:v>
                </c:pt>
                <c:pt idx="22">
                  <c:v>1.3483799999999999E-3</c:v>
                </c:pt>
                <c:pt idx="23">
                  <c:v>2.1562199999999999E-3</c:v>
                </c:pt>
                <c:pt idx="24">
                  <c:v>2.5957799999999998E-3</c:v>
                </c:pt>
                <c:pt idx="25">
                  <c:v>7.6863599999999997E-3</c:v>
                </c:pt>
                <c:pt idx="26">
                  <c:v>1.0454399999999999E-3</c:v>
                </c:pt>
                <c:pt idx="27">
                  <c:v>2.9581199999999998E-3</c:v>
                </c:pt>
                <c:pt idx="28">
                  <c:v>2.2869000000000001E-3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6-4437-AFC3-787F8796FC14}"/>
            </c:ext>
          </c:extLst>
        </c:ser>
        <c:ser>
          <c:idx val="1"/>
          <c:order val="1"/>
          <c:tx>
            <c:strRef>
              <c:f>Свод!$AA$125</c:f>
              <c:strCache>
                <c:ptCount val="1"/>
                <c:pt idx="0">
                  <c:v>CO</c:v>
                </c:pt>
              </c:strCache>
            </c:strRef>
          </c:tx>
          <c:spPr>
            <a:ln w="19050" cap="flat">
              <a:solidFill>
                <a:srgbClr val="C00000"/>
              </a:solidFill>
              <a:round/>
              <a:headEnd type="oval" w="sm" len="sm"/>
              <a:tailEnd type="oval" w="sm" len="sm"/>
            </a:ln>
            <a:effectLst/>
          </c:spPr>
          <c:marker>
            <c:symbol val="none"/>
          </c:marker>
          <c:cat>
            <c:numRef>
              <c:f>Свод!$V$126:$V$154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Свод!$AA$126:$AA$154</c:f>
              <c:numCache>
                <c:formatCode>0.0000</c:formatCode>
                <c:ptCount val="29"/>
                <c:pt idx="0">
                  <c:v>2.1185999999999999E-4</c:v>
                </c:pt>
                <c:pt idx="1">
                  <c:v>1.7796240000000001E-2</c:v>
                </c:pt>
                <c:pt idx="2">
                  <c:v>2.1185999999999999E-4</c:v>
                </c:pt>
                <c:pt idx="3">
                  <c:v>0.12499739999999999</c:v>
                </c:pt>
                <c:pt idx="4">
                  <c:v>3.1990860000000003E-2</c:v>
                </c:pt>
                <c:pt idx="5">
                  <c:v>3.8134800000000002E-3</c:v>
                </c:pt>
                <c:pt idx="6">
                  <c:v>0</c:v>
                </c:pt>
                <c:pt idx="7">
                  <c:v>4.597362E-2</c:v>
                </c:pt>
                <c:pt idx="8">
                  <c:v>4.004154E-2</c:v>
                </c:pt>
                <c:pt idx="9">
                  <c:v>2.055042E-2</c:v>
                </c:pt>
                <c:pt idx="10">
                  <c:v>9.5337000000000009E-3</c:v>
                </c:pt>
                <c:pt idx="11">
                  <c:v>2.5846919999999999E-2</c:v>
                </c:pt>
                <c:pt idx="12">
                  <c:v>6.8642640000000005E-2</c:v>
                </c:pt>
                <c:pt idx="13">
                  <c:v>5.08464E-2</c:v>
                </c:pt>
                <c:pt idx="14">
                  <c:v>1.419462E-2</c:v>
                </c:pt>
                <c:pt idx="15">
                  <c:v>6.3346139999999995E-2</c:v>
                </c:pt>
                <c:pt idx="16">
                  <c:v>2.245716E-2</c:v>
                </c:pt>
                <c:pt idx="17">
                  <c:v>3.7287359999999999E-2</c:v>
                </c:pt>
                <c:pt idx="18">
                  <c:v>6.6735900000000001E-2</c:v>
                </c:pt>
                <c:pt idx="19">
                  <c:v>3.5380620000000002E-2</c:v>
                </c:pt>
                <c:pt idx="20">
                  <c:v>4.0465260000000003E-2</c:v>
                </c:pt>
                <c:pt idx="21">
                  <c:v>4.4914320000000001E-2</c:v>
                </c:pt>
                <c:pt idx="22">
                  <c:v>4.8092219999999998E-2</c:v>
                </c:pt>
                <c:pt idx="23">
                  <c:v>7.6905180000000004E-2</c:v>
                </c:pt>
                <c:pt idx="24">
                  <c:v>9.2582819999999996E-2</c:v>
                </c:pt>
                <c:pt idx="25">
                  <c:v>0.27414684</c:v>
                </c:pt>
                <c:pt idx="26">
                  <c:v>3.7287359999999999E-2</c:v>
                </c:pt>
                <c:pt idx="27">
                  <c:v>0.10550627999999999</c:v>
                </c:pt>
                <c:pt idx="28">
                  <c:v>8.1566100000000002E-2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6-4437-AFC3-787F8796F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924768"/>
        <c:axId val="1449928096"/>
      </c:lineChart>
      <c:catAx>
        <c:axId val="144992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928096"/>
        <c:crosses val="autoZero"/>
        <c:auto val="1"/>
        <c:lblAlgn val="ctr"/>
        <c:lblOffset val="100"/>
        <c:noMultiLvlLbl val="0"/>
      </c:catAx>
      <c:valAx>
        <c:axId val="144992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92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994349415640455E-2"/>
          <c:y val="0.12335666375036454"/>
          <c:w val="0.8962279270994481"/>
          <c:h val="0.7802930883639545"/>
        </c:manualLayout>
      </c:layout>
      <c:lineChart>
        <c:grouping val="standard"/>
        <c:varyColors val="0"/>
        <c:ser>
          <c:idx val="0"/>
          <c:order val="0"/>
          <c:spPr>
            <a:ln w="19050" cap="flat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9518214876614567E-2"/>
                  <c:y val="0.10024158402433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94775799237142"/>
                      <c:h val="8.10381075880054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C3A-4679-B189-6258505436C2}"/>
                </c:ext>
              </c:extLst>
            </c:dLbl>
            <c:dLbl>
              <c:idx val="7"/>
              <c:layout>
                <c:manualLayout>
                  <c:x val="-4.379422764759977E-2"/>
                  <c:y val="8.152196033396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3A-4679-B189-6258505436C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Свод!$A$221:$A$228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Свод!$B$221:$B$228</c:f>
              <c:numCache>
                <c:formatCode>0.000</c:formatCode>
                <c:ptCount val="8"/>
                <c:pt idx="0">
                  <c:v>4.8638670079999997</c:v>
                </c:pt>
                <c:pt idx="1">
                  <c:v>4.6712073407999997</c:v>
                </c:pt>
                <c:pt idx="2">
                  <c:v>5.1219497472000004</c:v>
                </c:pt>
                <c:pt idx="3">
                  <c:v>5.0344181888000001</c:v>
                </c:pt>
                <c:pt idx="4">
                  <c:v>4.9947131520000001</c:v>
                </c:pt>
                <c:pt idx="5">
                  <c:v>5.4283102016000004</c:v>
                </c:pt>
                <c:pt idx="6">
                  <c:v>4.8128821312000003</c:v>
                </c:pt>
                <c:pt idx="7">
                  <c:v>4.3977840192000004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A-4679-B189-625850543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515136"/>
        <c:axId val="1670493504"/>
      </c:lineChart>
      <c:catAx>
        <c:axId val="1670515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</a:rPr>
                  <a:t>Gg</a:t>
                </a:r>
                <a:endParaRPr lang="az-Cyrl-AZ" sz="9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4626202974628167E-2"/>
              <c:y val="8.2384076990376212E-2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0493504"/>
        <c:crosses val="autoZero"/>
        <c:auto val="1"/>
        <c:lblAlgn val="ctr"/>
        <c:lblOffset val="100"/>
        <c:noMultiLvlLbl val="0"/>
      </c:catAx>
      <c:valAx>
        <c:axId val="167049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051513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CH4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658195483188844E-2"/>
          <c:y val="0.15113444152814232"/>
          <c:w val="0.8943011218805077"/>
          <c:h val="0.71452901720618256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34392103341372E-2"/>
                  <c:y val="9.4907407407407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26791089382255"/>
                      <c:h val="8.560112277631962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670-4B10-9604-9D1082D45A49}"/>
                </c:ext>
              </c:extLst>
            </c:dLbl>
            <c:dLbl>
              <c:idx val="7"/>
              <c:layout>
                <c:manualLayout>
                  <c:x val="-2.6304042020383958E-2"/>
                  <c:y val="9.490740740740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45712591860501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670-4B10-9604-9D1082D45A49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Свод!$A$221:$A$228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Свод!$C$221:$C$228</c:f>
              <c:numCache>
                <c:formatCode>0.000</c:formatCode>
                <c:ptCount val="8"/>
                <c:pt idx="0">
                  <c:v>19.396833805047301</c:v>
                </c:pt>
                <c:pt idx="1">
                  <c:v>19.932594667617</c:v>
                </c:pt>
                <c:pt idx="2">
                  <c:v>20.904143333781299</c:v>
                </c:pt>
                <c:pt idx="3">
                  <c:v>21.287606274050798</c:v>
                </c:pt>
                <c:pt idx="4">
                  <c:v>21.735945768707101</c:v>
                </c:pt>
                <c:pt idx="5">
                  <c:v>22.5908616969982</c:v>
                </c:pt>
                <c:pt idx="6">
                  <c:v>22.961848605176737</c:v>
                </c:pt>
                <c:pt idx="7">
                  <c:v>23.506278750620972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0-4B10-9604-9D1082D45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043408"/>
        <c:axId val="1687045904"/>
      </c:lineChart>
      <c:catAx>
        <c:axId val="1687043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9.0182223648503257E-2"/>
              <c:y val="0.10090259550889474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87045904"/>
        <c:crosses val="autoZero"/>
        <c:auto val="1"/>
        <c:lblAlgn val="ctr"/>
        <c:lblOffset val="100"/>
        <c:noMultiLvlLbl val="0"/>
      </c:catAx>
      <c:valAx>
        <c:axId val="168704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87043408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N2O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571741032370955E-2"/>
          <c:y val="0.1187270341207349"/>
          <c:w val="0.87387270341207346"/>
          <c:h val="0.74165864683581217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numRef>
              <c:f>Свод!$A$221:$A$228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Свод!$D$221:$D$228</c:f>
              <c:numCache>
                <c:formatCode>0.000</c:formatCode>
                <c:ptCount val="8"/>
                <c:pt idx="0">
                  <c:v>0.23070775639635899</c:v>
                </c:pt>
                <c:pt idx="1">
                  <c:v>0.22890423390015499</c:v>
                </c:pt>
                <c:pt idx="2">
                  <c:v>0.23715578849154501</c:v>
                </c:pt>
                <c:pt idx="3">
                  <c:v>0.24408551378580701</c:v>
                </c:pt>
                <c:pt idx="4">
                  <c:v>0.24116333802486301</c:v>
                </c:pt>
                <c:pt idx="5">
                  <c:v>0.25539531093157503</c:v>
                </c:pt>
                <c:pt idx="6">
                  <c:v>0.24451804433114291</c:v>
                </c:pt>
                <c:pt idx="7">
                  <c:v>0.25163726158571398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1-44FC-8A36-E43D38476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495168"/>
        <c:axId val="1670498496"/>
      </c:lineChart>
      <c:catAx>
        <c:axId val="1670495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0.12276487314085736"/>
              <c:y val="8.7013706620005848E-2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0498496"/>
        <c:crosses val="autoZero"/>
        <c:auto val="1"/>
        <c:lblAlgn val="ctr"/>
        <c:lblOffset val="100"/>
        <c:noMultiLvlLbl val="0"/>
      </c:catAx>
      <c:valAx>
        <c:axId val="167049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049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Precursor Gases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040347925097185E-2"/>
          <c:y val="0.12798629337999418"/>
          <c:w val="0.90773743105030857"/>
          <c:h val="0.69135608048993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Свод!$F$199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Свод!$A$221:$A$228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Свод!$F$221:$F$228</c:f>
              <c:numCache>
                <c:formatCode>0.000</c:formatCode>
                <c:ptCount val="8"/>
                <c:pt idx="0">
                  <c:v>0.34300000000000003</c:v>
                </c:pt>
                <c:pt idx="1">
                  <c:v>0.32900000000000001</c:v>
                </c:pt>
                <c:pt idx="2">
                  <c:v>0.36099999999999999</c:v>
                </c:pt>
                <c:pt idx="3">
                  <c:v>0.35499999999999998</c:v>
                </c:pt>
                <c:pt idx="4">
                  <c:v>0.35199999999999998</c:v>
                </c:pt>
                <c:pt idx="5">
                  <c:v>0.38300000000000001</c:v>
                </c:pt>
                <c:pt idx="6">
                  <c:v>0.33900000000000002</c:v>
                </c:pt>
                <c:pt idx="7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3-46AA-B955-0AB23788DF9A}"/>
            </c:ext>
          </c:extLst>
        </c:ser>
        <c:ser>
          <c:idx val="1"/>
          <c:order val="1"/>
          <c:tx>
            <c:strRef>
              <c:f>Свод!$G$199</c:f>
              <c:strCache>
                <c:ptCount val="1"/>
                <c:pt idx="0">
                  <c:v>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Свод!$A$221:$A$228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Свод!$G$221:$G$228</c:f>
              <c:numCache>
                <c:formatCode>0.000</c:formatCode>
                <c:ptCount val="8"/>
                <c:pt idx="0">
                  <c:v>6.0209999999999999</c:v>
                </c:pt>
                <c:pt idx="1">
                  <c:v>5.782</c:v>
                </c:pt>
                <c:pt idx="2">
                  <c:v>6.34</c:v>
                </c:pt>
                <c:pt idx="3">
                  <c:v>6.2320000000000002</c:v>
                </c:pt>
                <c:pt idx="4">
                  <c:v>6.1829999999999998</c:v>
                </c:pt>
                <c:pt idx="5">
                  <c:v>6.7190000000000003</c:v>
                </c:pt>
                <c:pt idx="6">
                  <c:v>5.9569999999999999</c:v>
                </c:pt>
                <c:pt idx="7">
                  <c:v>5.444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73-46AA-B955-0AB23788DF9A}"/>
            </c:ext>
          </c:extLst>
        </c:ser>
        <c:ser>
          <c:idx val="2"/>
          <c:order val="2"/>
          <c:tx>
            <c:strRef>
              <c:f>Свод!$H$199</c:f>
              <c:strCache>
                <c:ptCount val="1"/>
                <c:pt idx="0">
                  <c:v>NMVOCs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Свод!$A$221:$A$228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Свод!$H$221:$H$228</c:f>
              <c:numCache>
                <c:formatCode>0.000</c:formatCode>
                <c:ptCount val="8"/>
                <c:pt idx="0">
                  <c:v>0.13300000000000001</c:v>
                </c:pt>
                <c:pt idx="1">
                  <c:v>0.127</c:v>
                </c:pt>
                <c:pt idx="2">
                  <c:v>0.14000000000000001</c:v>
                </c:pt>
                <c:pt idx="3">
                  <c:v>0.13700000000000001</c:v>
                </c:pt>
                <c:pt idx="4">
                  <c:v>0.13600000000000001</c:v>
                </c:pt>
                <c:pt idx="5">
                  <c:v>0.14799999999999999</c:v>
                </c:pt>
                <c:pt idx="6">
                  <c:v>0.13100000000000001</c:v>
                </c:pt>
                <c:pt idx="7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73-46AA-B955-0AB23788DF9A}"/>
            </c:ext>
          </c:extLst>
        </c:ser>
        <c:ser>
          <c:idx val="3"/>
          <c:order val="3"/>
          <c:tx>
            <c:strRef>
              <c:f>Свод!$I$199</c:f>
              <c:strCache>
                <c:ptCount val="1"/>
                <c:pt idx="0">
                  <c:v>SO2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Свод!$A$221:$A$228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Свод!$I$221:$I$228</c:f>
              <c:numCache>
                <c:formatCode>0.000</c:formatCode>
                <c:ptCount val="8"/>
                <c:pt idx="0">
                  <c:v>1.2E-2</c:v>
                </c:pt>
                <c:pt idx="1">
                  <c:v>1.0999999999999999E-2</c:v>
                </c:pt>
                <c:pt idx="2">
                  <c:v>1.2E-2</c:v>
                </c:pt>
                <c:pt idx="3">
                  <c:v>1.2E-2</c:v>
                </c:pt>
                <c:pt idx="4">
                  <c:v>1.2E-2</c:v>
                </c:pt>
                <c:pt idx="5">
                  <c:v>1.2999999999999999E-2</c:v>
                </c:pt>
                <c:pt idx="6">
                  <c:v>1.2E-2</c:v>
                </c:pt>
                <c:pt idx="7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73-46AA-B955-0AB23788D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axId val="1517319552"/>
        <c:axId val="1517314976"/>
      </c:barChart>
      <c:catAx>
        <c:axId val="1517319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Gg</a:t>
                </a:r>
              </a:p>
            </c:rich>
          </c:tx>
          <c:layout>
            <c:manualLayout>
              <c:xMode val="edge"/>
              <c:yMode val="edge"/>
              <c:x val="7.1686856633880816E-2"/>
              <c:y val="9.1618547681539861E-2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17314976"/>
        <c:crosses val="autoZero"/>
        <c:auto val="1"/>
        <c:lblAlgn val="ctr"/>
        <c:lblOffset val="100"/>
        <c:noMultiLvlLbl val="0"/>
      </c:catAx>
      <c:valAx>
        <c:axId val="151731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1731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940688506012649"/>
          <c:y val="0.91729002624671918"/>
          <c:w val="0.44385265288354669"/>
          <c:h val="7.3450714494021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2011</a:t>
            </a:r>
          </a:p>
        </c:rich>
      </c:tx>
      <c:layout>
        <c:manualLayout>
          <c:xMode val="edge"/>
          <c:yMode val="edge"/>
          <c:x val="0.44907854505546374"/>
          <c:y val="0.513537029615749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B6-4C4C-B3D3-958CFFE463F9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B6-4C4C-B3D3-958CFFE463F9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5B6-4C4C-B3D3-958CFFE463F9}"/>
              </c:ext>
            </c:extLst>
          </c:dPt>
          <c:dLbls>
            <c:dLbl>
              <c:idx val="0"/>
              <c:layout>
                <c:manualLayout>
                  <c:x val="0.17458784552412426"/>
                  <c:y val="-0.110043649203374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B6-4C4C-B3D3-958CFFE46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Свод!$Q$199:$S$199</c:f>
              <c:strCache>
                <c:ptCount val="3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</c:strCache>
            </c:strRef>
          </c:cat>
          <c:val>
            <c:numRef>
              <c:f>Свод!$Q$221:$S$221</c:f>
              <c:numCache>
                <c:formatCode>0.000</c:formatCode>
                <c:ptCount val="3"/>
                <c:pt idx="0">
                  <c:v>4.8638670079999997</c:v>
                </c:pt>
                <c:pt idx="1">
                  <c:v>407.33350990599331</c:v>
                </c:pt>
                <c:pt idx="2">
                  <c:v>71.51940448287128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6-4C4C-B3D3-958CFFE463F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34492563429572"/>
          <c:y val="0.10648148148148148"/>
          <c:w val="0.82109951881014875"/>
          <c:h val="0.66730679498396039"/>
        </c:manualLayout>
      </c:layout>
      <c:lineChart>
        <c:grouping val="standard"/>
        <c:varyColors val="0"/>
        <c:ser>
          <c:idx val="0"/>
          <c:order val="0"/>
          <c:tx>
            <c:strRef>
              <c:f>Свод!$AD$3</c:f>
              <c:strCache>
                <c:ptCount val="1"/>
                <c:pt idx="0">
                  <c:v>Общие выбросы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numRef>
              <c:f>Свод!$AC$31:$AC$34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Свод!$AD$31:$AD$34</c:f>
              <c:numCache>
                <c:formatCode>0</c:formatCode>
                <c:ptCount val="4"/>
                <c:pt idx="0">
                  <c:v>15844.781117005203</c:v>
                </c:pt>
                <c:pt idx="1">
                  <c:v>17858.410918438476</c:v>
                </c:pt>
                <c:pt idx="2">
                  <c:v>15172.399873940958</c:v>
                </c:pt>
                <c:pt idx="3">
                  <c:v>14711.290291340649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2-45E0-B9C8-A7B25D6FFA28}"/>
            </c:ext>
          </c:extLst>
        </c:ser>
        <c:ser>
          <c:idx val="1"/>
          <c:order val="1"/>
          <c:tx>
            <c:strRef>
              <c:f>Свод!$AE$3</c:f>
              <c:strCache>
                <c:ptCount val="1"/>
                <c:pt idx="0">
                  <c:v>Поглощения</c:v>
                </c:pt>
              </c:strCache>
            </c:strRef>
          </c:tx>
          <c:spPr>
            <a:ln w="12700" cap="rnd">
              <a:solidFill>
                <a:srgbClr val="00E266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00E266"/>
              </a:solidFill>
              <a:ln w="9525">
                <a:noFill/>
              </a:ln>
              <a:effectLst/>
            </c:spPr>
          </c:marker>
          <c:cat>
            <c:numRef>
              <c:f>Свод!$AC$31:$AC$34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Свод!$AE$31:$AE$34</c:f>
              <c:numCache>
                <c:formatCode>0</c:formatCode>
                <c:ptCount val="4"/>
                <c:pt idx="0">
                  <c:v>-10367.313944890488</c:v>
                </c:pt>
                <c:pt idx="1">
                  <c:v>-10941.370537922499</c:v>
                </c:pt>
                <c:pt idx="2">
                  <c:v>-10954.623783305</c:v>
                </c:pt>
                <c:pt idx="3">
                  <c:v>-10960.100073228899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2-45E0-B9C8-A7B25D6FFA28}"/>
            </c:ext>
          </c:extLst>
        </c:ser>
        <c:ser>
          <c:idx val="2"/>
          <c:order val="2"/>
          <c:tx>
            <c:strRef>
              <c:f>Свод!$AF$3</c:f>
              <c:strCache>
                <c:ptCount val="1"/>
                <c:pt idx="0">
                  <c:v>Нетто выбросы</c:v>
                </c:pt>
              </c:strCache>
            </c:strRef>
          </c:tx>
          <c:spPr>
            <a:ln w="15875" cap="rnd" cmpd="dbl">
              <a:solidFill>
                <a:srgbClr val="FF0000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numRef>
              <c:f>Свод!$AC$31:$AC$34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Свод!$AF$31:$AF$34</c:f>
              <c:numCache>
                <c:formatCode>0</c:formatCode>
                <c:ptCount val="4"/>
                <c:pt idx="0">
                  <c:v>5477.4671721147151</c:v>
                </c:pt>
                <c:pt idx="1">
                  <c:v>6917.0403805159767</c:v>
                </c:pt>
                <c:pt idx="2">
                  <c:v>4217.7760906359581</c:v>
                </c:pt>
                <c:pt idx="3">
                  <c:v>3751.1902181117493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2-45E0-B9C8-A7B25D6FF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841920"/>
        <c:axId val="2141840256"/>
      </c:lineChart>
      <c:catAx>
        <c:axId val="2141841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2141840256"/>
        <c:crosses val="autoZero"/>
        <c:auto val="1"/>
        <c:lblAlgn val="ctr"/>
        <c:lblOffset val="100"/>
        <c:noMultiLvlLbl val="0"/>
      </c:catAx>
      <c:valAx>
        <c:axId val="2141840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az-Cyrl-AZ" sz="105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Тысячи тонн СО2 экв.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@" sourceLinked="0"/>
        <c:majorTickMark val="cross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214184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9265310586176727"/>
          <c:w val="0.9"/>
          <c:h val="7.9569116360454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64374264053127"/>
          <c:y val="7.9280965210913629E-2"/>
          <c:w val="0.84280066466909442"/>
          <c:h val="0.70473095372362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Свод!$AD$3</c:f>
              <c:strCache>
                <c:ptCount val="1"/>
                <c:pt idx="0">
                  <c:v>Общие выбросы</c:v>
                </c:pt>
              </c:strCache>
            </c:strRef>
          </c:tx>
          <c:spPr>
            <a:pattFill prst="smCheck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downArrow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Свод!$AC$32:$AC$34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Свод!$AD$32:$AD$34</c:f>
              <c:numCache>
                <c:formatCode>0</c:formatCode>
                <c:ptCount val="3"/>
                <c:pt idx="0">
                  <c:v>17858.410918438476</c:v>
                </c:pt>
                <c:pt idx="1">
                  <c:v>15172.399873940958</c:v>
                </c:pt>
                <c:pt idx="2">
                  <c:v>14711.290291340649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E-4C4F-A522-3CC3CEF009A6}"/>
            </c:ext>
          </c:extLst>
        </c:ser>
        <c:ser>
          <c:idx val="1"/>
          <c:order val="1"/>
          <c:tx>
            <c:strRef>
              <c:f>Свод!$AE$3</c:f>
              <c:strCache>
                <c:ptCount val="1"/>
                <c:pt idx="0">
                  <c:v>Поглощения</c:v>
                </c:pt>
              </c:strCache>
            </c:strRef>
          </c:tx>
          <c:spPr>
            <a:pattFill prst="smCheck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rgbClr val="00B050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Свод!$AC$32:$AC$34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Свод!$AE$32:$AE$34</c:f>
              <c:numCache>
                <c:formatCode>0</c:formatCode>
                <c:ptCount val="3"/>
                <c:pt idx="0">
                  <c:v>-10941.370537922499</c:v>
                </c:pt>
                <c:pt idx="1">
                  <c:v>-10954.623783305</c:v>
                </c:pt>
                <c:pt idx="2">
                  <c:v>-10960.100073228899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E-4C4F-A522-3CC3CEF009A6}"/>
            </c:ext>
          </c:extLst>
        </c:ser>
        <c:ser>
          <c:idx val="2"/>
          <c:order val="2"/>
          <c:tx>
            <c:strRef>
              <c:f>Свод!$AF$3</c:f>
              <c:strCache>
                <c:ptCount val="1"/>
                <c:pt idx="0">
                  <c:v>Нетто выбросы</c:v>
                </c:pt>
              </c:strCache>
            </c:strRef>
          </c:tx>
          <c:spPr>
            <a:pattFill prst="smCheck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rgbClr val="FF0000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downArrow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Свод!$AC$32:$AC$34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Свод!$AF$32:$AF$34</c:f>
              <c:numCache>
                <c:formatCode>0</c:formatCode>
                <c:ptCount val="3"/>
                <c:pt idx="0">
                  <c:v>6917.0403805159767</c:v>
                </c:pt>
                <c:pt idx="1">
                  <c:v>4217.7760906359581</c:v>
                </c:pt>
                <c:pt idx="2">
                  <c:v>3751.1902181117493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AE-4C4F-A522-3CC3CEF00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2718480"/>
        <c:axId val="392725968"/>
      </c:barChart>
      <c:catAx>
        <c:axId val="392718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2725968"/>
        <c:crosses val="autoZero"/>
        <c:auto val="1"/>
        <c:lblAlgn val="ctr"/>
        <c:lblOffset val="100"/>
        <c:noMultiLvlLbl val="0"/>
      </c:catAx>
      <c:valAx>
        <c:axId val="39272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/>
                  <a:t>Гигаграммы СО2 экв.</a:t>
                </a:r>
              </a:p>
            </c:rich>
          </c:tx>
          <c:layout>
            <c:manualLayout>
              <c:xMode val="edge"/>
              <c:yMode val="edge"/>
              <c:x val="1.6169784726846513E-2"/>
              <c:y val="0.224608422620912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cross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271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687445319335077E-2"/>
          <c:y val="0.83741375829347586"/>
          <c:w val="0.96395844269466313"/>
          <c:h val="0.13480844072209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44260485651214099"/>
          <c:y val="0.51339573937660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4179138203751"/>
          <c:y val="0.154088582253015"/>
          <c:w val="0.69579218160643796"/>
          <c:h val="0.7855300189918350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1C-48BF-9606-6D9231BAEE8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1C-48BF-9606-6D9231BAEE87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1C-48BF-9606-6D9231BAEE87}"/>
              </c:ext>
            </c:extLst>
          </c:dPt>
          <c:dLbls>
            <c:dLbl>
              <c:idx val="1"/>
              <c:layout>
                <c:manualLayout>
                  <c:x val="7.9470198675496498E-2"/>
                  <c:y val="-0.2093458354739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51C-48BF-9606-6D9231BAEE87}"/>
                </c:ext>
              </c:extLst>
            </c:dLbl>
            <c:dLbl>
              <c:idx val="2"/>
              <c:layout>
                <c:manualLayout>
                  <c:x val="0.21633554083885201"/>
                  <c:y val="-9.470406842869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51C-48BF-9606-6D9231BAEE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Свод!$O$41:$Q$41</c:f>
              <c:strCache>
                <c:ptCount val="3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</c:strCache>
            </c:strRef>
          </c:cat>
          <c:val>
            <c:numRef>
              <c:f>Свод!$O$72:$Q$72</c:f>
              <c:numCache>
                <c:formatCode>0.000</c:formatCode>
                <c:ptCount val="3"/>
                <c:pt idx="0">
                  <c:v>7155.2919885205401</c:v>
                </c:pt>
                <c:pt idx="1">
                  <c:v>388.02935892659394</c:v>
                </c:pt>
                <c:pt idx="2">
                  <c:v>104.867818177888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1C-48BF-9606-6D9231BAEE8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5331291482637"/>
          <c:y val="4.6562464873307265E-2"/>
          <c:w val="0.85604787966470819"/>
          <c:h val="0.64258725716978948"/>
        </c:manualLayout>
      </c:layout>
      <c:lineChart>
        <c:grouping val="standard"/>
        <c:varyColors val="0"/>
        <c:ser>
          <c:idx val="0"/>
          <c:order val="0"/>
          <c:tx>
            <c:strRef>
              <c:f>Свод!$AD$3</c:f>
              <c:strCache>
                <c:ptCount val="1"/>
                <c:pt idx="0">
                  <c:v>Общие выбросы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trendline>
            <c:spPr>
              <a:ln w="2540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Свод!$AC$4:$AC$34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Свод!$AD$4:$AD$34</c:f>
              <c:numCache>
                <c:formatCode>0</c:formatCode>
                <c:ptCount val="31"/>
                <c:pt idx="0">
                  <c:v>28290.67575474687</c:v>
                </c:pt>
                <c:pt idx="1">
                  <c:v>25986.552769661645</c:v>
                </c:pt>
                <c:pt idx="2">
                  <c:v>21529.153606714946</c:v>
                </c:pt>
                <c:pt idx="3">
                  <c:v>15419.820899948614</c:v>
                </c:pt>
                <c:pt idx="4">
                  <c:v>11166.686238753982</c:v>
                </c:pt>
                <c:pt idx="5">
                  <c:v>8805.6693854968871</c:v>
                </c:pt>
                <c:pt idx="6">
                  <c:v>8515.6033038184214</c:v>
                </c:pt>
                <c:pt idx="7">
                  <c:v>9284.0893784194068</c:v>
                </c:pt>
                <c:pt idx="8">
                  <c:v>8690.902595306934</c:v>
                </c:pt>
                <c:pt idx="9">
                  <c:v>8570.9597948076516</c:v>
                </c:pt>
                <c:pt idx="10">
                  <c:v>8276.4966179803396</c:v>
                </c:pt>
                <c:pt idx="11">
                  <c:v>8717.616365332924</c:v>
                </c:pt>
                <c:pt idx="12">
                  <c:v>8440.6412599538489</c:v>
                </c:pt>
                <c:pt idx="13">
                  <c:v>8675.8907010697294</c:v>
                </c:pt>
                <c:pt idx="14">
                  <c:v>9035.0114802752178</c:v>
                </c:pt>
                <c:pt idx="15">
                  <c:v>9540.985107571656</c:v>
                </c:pt>
                <c:pt idx="16">
                  <c:v>9779.6242252601915</c:v>
                </c:pt>
                <c:pt idx="17">
                  <c:v>10831.178978044753</c:v>
                </c:pt>
                <c:pt idx="18">
                  <c:v>11910.379145953533</c:v>
                </c:pt>
                <c:pt idx="19">
                  <c:v>11670.734675630547</c:v>
                </c:pt>
                <c:pt idx="20">
                  <c:v>11267.546979830382</c:v>
                </c:pt>
                <c:pt idx="21">
                  <c:v>13013.456213749725</c:v>
                </c:pt>
                <c:pt idx="22">
                  <c:v>14804.992243952964</c:v>
                </c:pt>
                <c:pt idx="23">
                  <c:v>14886.186753548931</c:v>
                </c:pt>
                <c:pt idx="24">
                  <c:v>15554.849774148319</c:v>
                </c:pt>
                <c:pt idx="25">
                  <c:v>16203.404895123673</c:v>
                </c:pt>
                <c:pt idx="26">
                  <c:v>14949.94018498227</c:v>
                </c:pt>
                <c:pt idx="27">
                  <c:v>15844.781117005203</c:v>
                </c:pt>
                <c:pt idx="28">
                  <c:v>17858.410918438476</c:v>
                </c:pt>
                <c:pt idx="29">
                  <c:v>15172.399873940958</c:v>
                </c:pt>
                <c:pt idx="30">
                  <c:v>14711.290291340649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6-4A20-8618-FBE173BF122A}"/>
            </c:ext>
          </c:extLst>
        </c:ser>
        <c:ser>
          <c:idx val="1"/>
          <c:order val="1"/>
          <c:tx>
            <c:strRef>
              <c:f>Свод!$AE$3</c:f>
              <c:strCache>
                <c:ptCount val="1"/>
                <c:pt idx="0">
                  <c:v>Поглощения</c:v>
                </c:pt>
              </c:strCache>
            </c:strRef>
          </c:tx>
          <c:spPr>
            <a:ln w="12700" cap="rnd">
              <a:solidFill>
                <a:srgbClr val="00E2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E266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Свод!$AC$4:$AC$34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Свод!$AE$4:$AE$34</c:f>
              <c:numCache>
                <c:formatCode>0</c:formatCode>
                <c:ptCount val="31"/>
                <c:pt idx="0">
                  <c:v>-10273.525171351601</c:v>
                </c:pt>
                <c:pt idx="1">
                  <c:v>-10294.4825360862</c:v>
                </c:pt>
                <c:pt idx="2">
                  <c:v>-10289.530417681401</c:v>
                </c:pt>
                <c:pt idx="3">
                  <c:v>-10293.5741052142</c:v>
                </c:pt>
                <c:pt idx="4">
                  <c:v>-10309.734291492099</c:v>
                </c:pt>
                <c:pt idx="5">
                  <c:v>-10323.6469528208</c:v>
                </c:pt>
                <c:pt idx="6">
                  <c:v>-10032.158757167101</c:v>
                </c:pt>
                <c:pt idx="7">
                  <c:v>-10303.285695286801</c:v>
                </c:pt>
                <c:pt idx="8">
                  <c:v>-10331.5113478896</c:v>
                </c:pt>
                <c:pt idx="9">
                  <c:v>-10339.0948362698</c:v>
                </c:pt>
                <c:pt idx="10">
                  <c:v>-10303.876819938399</c:v>
                </c:pt>
                <c:pt idx="11">
                  <c:v>-10221.397809956799</c:v>
                </c:pt>
                <c:pt idx="12">
                  <c:v>-10239.2599738393</c:v>
                </c:pt>
                <c:pt idx="13">
                  <c:v>-9914.3159746724905</c:v>
                </c:pt>
                <c:pt idx="14">
                  <c:v>-10302.8660812045</c:v>
                </c:pt>
                <c:pt idx="15">
                  <c:v>-10205.986026917901</c:v>
                </c:pt>
                <c:pt idx="16">
                  <c:v>-10208.9288337945</c:v>
                </c:pt>
                <c:pt idx="17">
                  <c:v>-10309.901801418</c:v>
                </c:pt>
                <c:pt idx="18">
                  <c:v>-10250.7049287102</c:v>
                </c:pt>
                <c:pt idx="19">
                  <c:v>-10303.4021626716</c:v>
                </c:pt>
                <c:pt idx="20">
                  <c:v>-10334.544220818099</c:v>
                </c:pt>
                <c:pt idx="21">
                  <c:v>-10295.773858763099</c:v>
                </c:pt>
                <c:pt idx="22">
                  <c:v>-10324.340000832601</c:v>
                </c:pt>
                <c:pt idx="23">
                  <c:v>-10216.191430852499</c:v>
                </c:pt>
                <c:pt idx="24">
                  <c:v>-10327.717642706501</c:v>
                </c:pt>
                <c:pt idx="25">
                  <c:v>-10336.5304369326</c:v>
                </c:pt>
                <c:pt idx="26">
                  <c:v>-10302.540278723</c:v>
                </c:pt>
                <c:pt idx="27">
                  <c:v>-10367.313944890488</c:v>
                </c:pt>
                <c:pt idx="28">
                  <c:v>-10941.370537922499</c:v>
                </c:pt>
                <c:pt idx="29">
                  <c:v>-10954.623783305</c:v>
                </c:pt>
                <c:pt idx="30">
                  <c:v>-10960.100073228899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6-4A20-8618-FBE173BF122A}"/>
            </c:ext>
          </c:extLst>
        </c:ser>
        <c:ser>
          <c:idx val="2"/>
          <c:order val="2"/>
          <c:tx>
            <c:strRef>
              <c:f>Свод!$AF$3</c:f>
              <c:strCache>
                <c:ptCount val="1"/>
                <c:pt idx="0">
                  <c:v>Нетто выбросы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Свод!$AC$4:$AC$34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Свод!$AF$4:$AF$34</c:f>
              <c:numCache>
                <c:formatCode>0</c:formatCode>
                <c:ptCount val="31"/>
                <c:pt idx="0">
                  <c:v>18017.150583395269</c:v>
                </c:pt>
                <c:pt idx="1">
                  <c:v>15692.070233575445</c:v>
                </c:pt>
                <c:pt idx="2">
                  <c:v>11239.623189033546</c:v>
                </c:pt>
                <c:pt idx="3">
                  <c:v>5126.2467947344139</c:v>
                </c:pt>
                <c:pt idx="4">
                  <c:v>856.95194726188311</c:v>
                </c:pt>
                <c:pt idx="5">
                  <c:v>-1517.9775673239128</c:v>
                </c:pt>
                <c:pt idx="6">
                  <c:v>-1516.5554533486793</c:v>
                </c:pt>
                <c:pt idx="7">
                  <c:v>-1019.1963168673938</c:v>
                </c:pt>
                <c:pt idx="8">
                  <c:v>-1640.6087525826661</c:v>
                </c:pt>
                <c:pt idx="9">
                  <c:v>-1768.1350414621484</c:v>
                </c:pt>
                <c:pt idx="10">
                  <c:v>-2027.3802019580598</c:v>
                </c:pt>
                <c:pt idx="11">
                  <c:v>-1503.7814446238754</c:v>
                </c:pt>
                <c:pt idx="12">
                  <c:v>-1798.6187138854511</c:v>
                </c:pt>
                <c:pt idx="13">
                  <c:v>-1238.4252736027611</c:v>
                </c:pt>
                <c:pt idx="14">
                  <c:v>-1267.8546009292822</c:v>
                </c:pt>
                <c:pt idx="15">
                  <c:v>-665.0009193462447</c:v>
                </c:pt>
                <c:pt idx="16">
                  <c:v>-429.3046085343085</c:v>
                </c:pt>
                <c:pt idx="17">
                  <c:v>521.27717662675241</c:v>
                </c:pt>
                <c:pt idx="18">
                  <c:v>1659.6742172433333</c:v>
                </c:pt>
                <c:pt idx="19">
                  <c:v>1367.3325129589466</c:v>
                </c:pt>
                <c:pt idx="20">
                  <c:v>933.0027590122827</c:v>
                </c:pt>
                <c:pt idx="21">
                  <c:v>2717.6823549866258</c:v>
                </c:pt>
                <c:pt idx="22">
                  <c:v>4480.652243120363</c:v>
                </c:pt>
                <c:pt idx="23">
                  <c:v>4669.9953226964317</c:v>
                </c:pt>
                <c:pt idx="24">
                  <c:v>5227.1321314418183</c:v>
                </c:pt>
                <c:pt idx="25">
                  <c:v>5866.8744581910723</c:v>
                </c:pt>
                <c:pt idx="26">
                  <c:v>4647.3999062592702</c:v>
                </c:pt>
                <c:pt idx="27">
                  <c:v>5477.4671721147151</c:v>
                </c:pt>
                <c:pt idx="28">
                  <c:v>6917.0403805159767</c:v>
                </c:pt>
                <c:pt idx="29">
                  <c:v>4217.7760906359581</c:v>
                </c:pt>
                <c:pt idx="30">
                  <c:v>3751.1902181117493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46-4A20-8618-FBE173BF1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817792"/>
        <c:axId val="2141819456"/>
      </c:lineChart>
      <c:catAx>
        <c:axId val="2141817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6350" cap="flat" cmpd="sng" algn="ctr">
            <a:solidFill>
              <a:schemeClr val="accent5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2141819456"/>
        <c:crosses val="autoZero"/>
        <c:auto val="1"/>
        <c:lblAlgn val="ctr"/>
        <c:lblOffset val="100"/>
        <c:noMultiLvlLbl val="0"/>
      </c:catAx>
      <c:valAx>
        <c:axId val="214181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az-Cyrl-AZ" sz="105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</a:rPr>
                  <a:t>Гигаграммы СО2 экв.</a:t>
                </a:r>
              </a:p>
            </c:rich>
          </c:tx>
          <c:layout>
            <c:manualLayout>
              <c:xMode val="edge"/>
              <c:yMode val="edge"/>
              <c:x val="0"/>
              <c:y val="0.12965997690101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@" sourceLinked="0"/>
        <c:majorTickMark val="cross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214181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10412253211437"/>
          <c:y val="0.82025913721283206"/>
          <c:w val="0.69843212997602333"/>
          <c:h val="0.17974087456044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46312247754821578"/>
          <c:y val="0.492307692307692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884722914058257"/>
          <c:y val="0.1161376943266707"/>
          <c:w val="0.53571550188755745"/>
          <c:h val="0.8194682010902483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FB-4544-8602-DD4E38D58E6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FB-4544-8602-DD4E38D58E6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BFB-4544-8602-DD4E38D58E6D}"/>
              </c:ext>
            </c:extLst>
          </c:dPt>
          <c:dPt>
            <c:idx val="3"/>
            <c:bubble3D val="0"/>
            <c:spPr>
              <a:solidFill>
                <a:srgbClr val="00E2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FB-4544-8602-DD4E38D58E6D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BFB-4544-8602-DD4E38D58E6D}"/>
              </c:ext>
            </c:extLst>
          </c:dPt>
          <c:dLbls>
            <c:dLbl>
              <c:idx val="1"/>
              <c:layout>
                <c:manualLayout>
                  <c:x val="0.12739462160286508"/>
                  <c:y val="0.102564102564102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BFB-4544-8602-DD4E38D58E6D}"/>
                </c:ext>
              </c:extLst>
            </c:dLbl>
            <c:dLbl>
              <c:idx val="4"/>
              <c:layout>
                <c:manualLayout>
                  <c:x val="0.15421454194031037"/>
                  <c:y val="-0.123076923076923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BFB-4544-8602-DD4E38D58E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Свод!$B$239:$F$239</c:f>
              <c:strCache>
                <c:ptCount val="5"/>
                <c:pt idx="0">
                  <c:v>Энергетика</c:v>
                </c:pt>
                <c:pt idx="1">
                  <c:v>ППИП</c:v>
                </c:pt>
                <c:pt idx="2">
                  <c:v>СХ</c:v>
                </c:pt>
                <c:pt idx="3">
                  <c:v>ЛХДВЗ</c:v>
                </c:pt>
                <c:pt idx="4">
                  <c:v>Отходы</c:v>
                </c:pt>
              </c:strCache>
            </c:strRef>
          </c:cat>
          <c:val>
            <c:numRef>
              <c:f>Свод!$B$270:$F$270</c:f>
              <c:numCache>
                <c:formatCode>0.000</c:formatCode>
                <c:ptCount val="5"/>
                <c:pt idx="0">
                  <c:v>7648.1891656250218</c:v>
                </c:pt>
                <c:pt idx="1">
                  <c:v>1132.1754065094501</c:v>
                </c:pt>
                <c:pt idx="2">
                  <c:v>5329.9895292050196</c:v>
                </c:pt>
                <c:pt idx="3">
                  <c:v>-10960.100073228899</c:v>
                </c:pt>
                <c:pt idx="4">
                  <c:v>600.93619000115496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B-4544-8602-DD4E38D58E6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/>
              <a:t>Гг СО2 экв.</a:t>
            </a:r>
          </a:p>
        </c:rich>
      </c:tx>
      <c:layout>
        <c:manualLayout>
          <c:xMode val="edge"/>
          <c:yMode val="edge"/>
          <c:x val="9.7033411364120067E-2"/>
          <c:y val="4.6296296296296294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171515722696822E-2"/>
          <c:y val="7.8634441528142321E-2"/>
          <c:w val="0.88651445596327483"/>
          <c:h val="0.69762321376494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Свод!$P$41</c:f>
              <c:strCache>
                <c:ptCount val="1"/>
                <c:pt idx="0">
                  <c:v>CH4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Свод!$N$42:$N$70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Свод!$P$42:$P$70</c:f>
              <c:numCache>
                <c:formatCode>0.000</c:formatCode>
                <c:ptCount val="29"/>
                <c:pt idx="0">
                  <c:v>868.72083015711007</c:v>
                </c:pt>
                <c:pt idx="1">
                  <c:v>775.82555179310998</c:v>
                </c:pt>
                <c:pt idx="2">
                  <c:v>597.31832542578002</c:v>
                </c:pt>
                <c:pt idx="3">
                  <c:v>424.92187862775</c:v>
                </c:pt>
                <c:pt idx="4">
                  <c:v>276.92996738463</c:v>
                </c:pt>
                <c:pt idx="5">
                  <c:v>175.92489661215001</c:v>
                </c:pt>
                <c:pt idx="6">
                  <c:v>171.05470892202001</c:v>
                </c:pt>
                <c:pt idx="7">
                  <c:v>167.69393283215999</c:v>
                </c:pt>
                <c:pt idx="8">
                  <c:v>169.45153285935001</c:v>
                </c:pt>
                <c:pt idx="9">
                  <c:v>160.26470291139</c:v>
                </c:pt>
                <c:pt idx="10">
                  <c:v>168.17233491639001</c:v>
                </c:pt>
                <c:pt idx="11">
                  <c:v>172.49475293484002</c:v>
                </c:pt>
                <c:pt idx="12">
                  <c:v>179.32371124289998</c:v>
                </c:pt>
                <c:pt idx="13">
                  <c:v>163.06207069446</c:v>
                </c:pt>
                <c:pt idx="14">
                  <c:v>168.21225370299001</c:v>
                </c:pt>
                <c:pt idx="15">
                  <c:v>151.87944636977699</c:v>
                </c:pt>
                <c:pt idx="16">
                  <c:v>147.189224979594</c:v>
                </c:pt>
                <c:pt idx="17">
                  <c:v>152.410968226965</c:v>
                </c:pt>
                <c:pt idx="18">
                  <c:v>180.99574570356299</c:v>
                </c:pt>
                <c:pt idx="19">
                  <c:v>167.141260364505</c:v>
                </c:pt>
                <c:pt idx="20">
                  <c:v>192.51623846384999</c:v>
                </c:pt>
                <c:pt idx="21">
                  <c:v>193.38251144511599</c:v>
                </c:pt>
                <c:pt idx="22">
                  <c:v>218.97257016137999</c:v>
                </c:pt>
                <c:pt idx="23">
                  <c:v>185.630090922948</c:v>
                </c:pt>
                <c:pt idx="24">
                  <c:v>240.26554060215</c:v>
                </c:pt>
                <c:pt idx="25">
                  <c:v>245.362496919855</c:v>
                </c:pt>
                <c:pt idx="26">
                  <c:v>244.5469768645176</c:v>
                </c:pt>
                <c:pt idx="27">
                  <c:v>297.03030528374279</c:v>
                </c:pt>
                <c:pt idx="28">
                  <c:v>343.90733003634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1-4AF9-858F-06D5F1845B10}"/>
            </c:ext>
          </c:extLst>
        </c:ser>
        <c:ser>
          <c:idx val="1"/>
          <c:order val="1"/>
          <c:tx>
            <c:strRef>
              <c:f>Свод!$Q$41</c:f>
              <c:strCache>
                <c:ptCount val="1"/>
                <c:pt idx="0">
                  <c:v>N2O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Свод!$N$42:$N$70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Свод!$Q$42:$Q$70</c:f>
              <c:numCache>
                <c:formatCode>0.000</c:formatCode>
                <c:ptCount val="29"/>
                <c:pt idx="0">
                  <c:v>231.36587609799997</c:v>
                </c:pt>
                <c:pt idx="1">
                  <c:v>195.38399602953999</c:v>
                </c:pt>
                <c:pt idx="2">
                  <c:v>129.81379937058</c:v>
                </c:pt>
                <c:pt idx="3">
                  <c:v>78.075821186070002</c:v>
                </c:pt>
                <c:pt idx="4">
                  <c:v>39.419003933860004</c:v>
                </c:pt>
                <c:pt idx="5">
                  <c:v>59.134810533850001</c:v>
                </c:pt>
                <c:pt idx="6">
                  <c:v>47.734678995389999</c:v>
                </c:pt>
                <c:pt idx="7">
                  <c:v>44.401826494080005</c:v>
                </c:pt>
                <c:pt idx="8">
                  <c:v>38.34878321827</c:v>
                </c:pt>
                <c:pt idx="9">
                  <c:v>68.991092104960003</c:v>
                </c:pt>
                <c:pt idx="10">
                  <c:v>28.964274334960002</c:v>
                </c:pt>
                <c:pt idx="11">
                  <c:v>57.1584537528</c:v>
                </c:pt>
                <c:pt idx="12">
                  <c:v>32.579113433620002</c:v>
                </c:pt>
                <c:pt idx="13">
                  <c:v>29.345091245839999</c:v>
                </c:pt>
                <c:pt idx="14">
                  <c:v>33.530352197020001</c:v>
                </c:pt>
                <c:pt idx="15">
                  <c:v>46.522866246040003</c:v>
                </c:pt>
                <c:pt idx="16">
                  <c:v>46.475800074719004</c:v>
                </c:pt>
                <c:pt idx="17">
                  <c:v>78.381721658339998</c:v>
                </c:pt>
                <c:pt idx="18">
                  <c:v>81.208077612225992</c:v>
                </c:pt>
                <c:pt idx="19">
                  <c:v>114.44194573559</c:v>
                </c:pt>
                <c:pt idx="20">
                  <c:v>99.869188214600001</c:v>
                </c:pt>
                <c:pt idx="21">
                  <c:v>62.140434784726004</c:v>
                </c:pt>
                <c:pt idx="22">
                  <c:v>128.53816214753999</c:v>
                </c:pt>
                <c:pt idx="23">
                  <c:v>140.87695112506799</c:v>
                </c:pt>
                <c:pt idx="24">
                  <c:v>138.0425679096</c:v>
                </c:pt>
                <c:pt idx="25">
                  <c:v>128.740950819586</c:v>
                </c:pt>
                <c:pt idx="26">
                  <c:v>114.1500883696872</c:v>
                </c:pt>
                <c:pt idx="27">
                  <c:v>124.76794549202457</c:v>
                </c:pt>
                <c:pt idx="28">
                  <c:v>136.97972593125201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11-4AF9-858F-06D5F1845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6836160"/>
        <c:axId val="686819520"/>
      </c:barChart>
      <c:catAx>
        <c:axId val="6868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6819520"/>
        <c:crosses val="autoZero"/>
        <c:auto val="1"/>
        <c:lblAlgn val="ctr"/>
        <c:lblOffset val="100"/>
        <c:noMultiLvlLbl val="0"/>
      </c:catAx>
      <c:valAx>
        <c:axId val="68681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8683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2010</a:t>
            </a:r>
          </a:p>
        </c:rich>
      </c:tx>
      <c:layout>
        <c:manualLayout>
          <c:xMode val="edge"/>
          <c:yMode val="edge"/>
          <c:x val="0.46954267873623023"/>
          <c:y val="0.471512867392265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343812385047878"/>
          <c:y val="7.3878187146468474E-2"/>
          <c:w val="0.55967404323836079"/>
          <c:h val="0.881844155715577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BB7-452A-9C92-287884ED9418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B7-452A-9C92-287884ED941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B7-452A-9C92-287884ED9418}"/>
              </c:ext>
            </c:extLst>
          </c:dPt>
          <c:dPt>
            <c:idx val="3"/>
            <c:bubble3D val="0"/>
            <c:spPr>
              <a:solidFill>
                <a:srgbClr val="00E2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B7-452A-9C92-287884ED9418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BB7-452A-9C92-287884ED9418}"/>
              </c:ext>
            </c:extLst>
          </c:dPt>
          <c:dLbls>
            <c:dLbl>
              <c:idx val="1"/>
              <c:layout>
                <c:manualLayout>
                  <c:x val="0.14297589359933499"/>
                  <c:y val="0.104780637198281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B7-452A-9C92-287884ED9418}"/>
                </c:ext>
              </c:extLst>
            </c:dLbl>
            <c:dLbl>
              <c:idx val="4"/>
              <c:layout>
                <c:manualLayout>
                  <c:x val="0.15295095594347452"/>
                  <c:y val="-0.120497732778023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BB7-452A-9C92-287884ED94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Свод!$B$239:$F$239</c:f>
              <c:strCache>
                <c:ptCount val="5"/>
                <c:pt idx="0">
                  <c:v>Энергетика</c:v>
                </c:pt>
                <c:pt idx="1">
                  <c:v>ППИП</c:v>
                </c:pt>
                <c:pt idx="2">
                  <c:v>СХ</c:v>
                </c:pt>
                <c:pt idx="3">
                  <c:v>ЛХДВЗ</c:v>
                </c:pt>
                <c:pt idx="4">
                  <c:v>Отходы</c:v>
                </c:pt>
              </c:strCache>
            </c:strRef>
          </c:cat>
          <c:val>
            <c:numRef>
              <c:f>Свод!$B$260:$F$260</c:f>
              <c:numCache>
                <c:formatCode>0.000</c:formatCode>
                <c:ptCount val="5"/>
                <c:pt idx="0">
                  <c:v>6273.3560168491704</c:v>
                </c:pt>
                <c:pt idx="1">
                  <c:v>431.87659687573898</c:v>
                </c:pt>
                <c:pt idx="2">
                  <c:v>4089.4274896387001</c:v>
                </c:pt>
                <c:pt idx="3">
                  <c:v>-10334.544220818099</c:v>
                </c:pt>
                <c:pt idx="4">
                  <c:v>472.88687646677403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7-452A-9C92-287884ED941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2020</a:t>
            </a:r>
          </a:p>
        </c:rich>
      </c:tx>
      <c:layout>
        <c:manualLayout>
          <c:xMode val="edge"/>
          <c:yMode val="edge"/>
          <c:x val="0.41199102587424097"/>
          <c:y val="0.431266968402619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444557054130606"/>
          <c:y val="5.8007105151602789E-2"/>
          <c:w val="0.54589537693926871"/>
          <c:h val="0.8916784152014248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F9-48B8-906C-A0E78EAA377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6F9-48B8-906C-A0E78EAA377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F9-48B8-906C-A0E78EAA377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6F9-48B8-906C-A0E78EAA3779}"/>
              </c:ext>
            </c:extLst>
          </c:dPt>
          <c:dLbls>
            <c:dLbl>
              <c:idx val="1"/>
              <c:layout>
                <c:manualLayout>
                  <c:x val="-0.18648018648018649"/>
                  <c:y val="7.90656108738136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F9-48B8-906C-A0E78EAA3779}"/>
                </c:ext>
              </c:extLst>
            </c:dLbl>
            <c:dLbl>
              <c:idx val="3"/>
              <c:layout>
                <c:manualLayout>
                  <c:x val="0.22377622377622369"/>
                  <c:y val="-0.107816742100655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F9-48B8-906C-A0E78EAA37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Свод!$B$283:$E$283</c:f>
              <c:strCache>
                <c:ptCount val="4"/>
                <c:pt idx="0">
                  <c:v>Энергетика</c:v>
                </c:pt>
                <c:pt idx="1">
                  <c:v>ППИП</c:v>
                </c:pt>
                <c:pt idx="2">
                  <c:v>СХ</c:v>
                </c:pt>
                <c:pt idx="3">
                  <c:v>Отходы</c:v>
                </c:pt>
              </c:strCache>
            </c:strRef>
          </c:cat>
          <c:val>
            <c:numRef>
              <c:f>Свод!$B$284:$E$284</c:f>
              <c:numCache>
                <c:formatCode>0.00</c:formatCode>
                <c:ptCount val="4"/>
                <c:pt idx="0">
                  <c:v>51.988568060049055</c:v>
                </c:pt>
                <c:pt idx="1">
                  <c:v>7.6959626524117368</c:v>
                </c:pt>
                <c:pt idx="2">
                  <c:v>36.23060536261972</c:v>
                </c:pt>
                <c:pt idx="3">
                  <c:v>4.0848639249194729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9-48B8-906C-A0E78EAA3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43899782135076254"/>
          <c:y val="0.465031922313121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367797162609574"/>
          <c:y val="0.11608748413038515"/>
          <c:w val="0.49878819069184982"/>
          <c:h val="0.831766921057283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86-4924-9F38-514591DB2EB8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E86-4924-9F38-514591DB2EB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86-4924-9F38-514591DB2EB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E86-4924-9F38-514591DB2EB8}"/>
              </c:ext>
            </c:extLst>
          </c:dPt>
          <c:dLbls>
            <c:dLbl>
              <c:idx val="1"/>
              <c:layout>
                <c:manualLayout>
                  <c:x val="-0.19239373601789708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86-4924-9F38-514591DB2EB8}"/>
                </c:ext>
              </c:extLst>
            </c:dLbl>
            <c:dLbl>
              <c:idx val="3"/>
              <c:layout>
                <c:manualLayout>
                  <c:x val="0.22371364653243847"/>
                  <c:y val="-0.101725733005995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86-4924-9F38-514591DB2E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Свод!$B$283:$E$283</c:f>
              <c:strCache>
                <c:ptCount val="4"/>
                <c:pt idx="0">
                  <c:v>Энергетика</c:v>
                </c:pt>
                <c:pt idx="1">
                  <c:v>ППИП</c:v>
                </c:pt>
                <c:pt idx="2">
                  <c:v>СХ</c:v>
                </c:pt>
                <c:pt idx="3">
                  <c:v>Отходы</c:v>
                </c:pt>
              </c:strCache>
            </c:strRef>
          </c:cat>
          <c:val>
            <c:numRef>
              <c:f>Свод!$B$285:$E$285</c:f>
              <c:numCache>
                <c:formatCode>0.00</c:formatCode>
                <c:ptCount val="4"/>
                <c:pt idx="0">
                  <c:v>61.167142098908734</c:v>
                </c:pt>
                <c:pt idx="1">
                  <c:v>6.5098318548664178</c:v>
                </c:pt>
                <c:pt idx="2">
                  <c:v>29.09744684153166</c:v>
                </c:pt>
                <c:pt idx="3">
                  <c:v>3.2255792046932044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6-4924-9F38-514591DB2E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/>
              <a:t>2010</a:t>
            </a:r>
          </a:p>
        </c:rich>
      </c:tx>
      <c:layout>
        <c:manualLayout>
          <c:xMode val="edge"/>
          <c:yMode val="edge"/>
          <c:x val="0.43217002237136465"/>
          <c:y val="0.44088901232238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180485828533184"/>
          <c:y val="5.6610619523533023E-2"/>
          <c:w val="0.56533882929063384"/>
          <c:h val="0.898512097571190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E8-4289-99EC-5BEC741C0E37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CE8-4289-99EC-5BEC741C0E3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E8-4289-99EC-5BEC741C0E3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CE8-4289-99EC-5BEC741C0E37}"/>
              </c:ext>
            </c:extLst>
          </c:dPt>
          <c:dLbls>
            <c:dLbl>
              <c:idx val="1"/>
              <c:layout>
                <c:manualLayout>
                  <c:x val="-0.1824562075631837"/>
                  <c:y val="7.111113101973856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E8-4289-99EC-5BEC741C0E37}"/>
                </c:ext>
              </c:extLst>
            </c:dLbl>
            <c:dLbl>
              <c:idx val="3"/>
              <c:layout>
                <c:manualLayout>
                  <c:x val="0.24795330771407018"/>
                  <c:y val="-0.120888922733556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E8-4289-99EC-5BEC741C0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Свод!$B$283:$E$283</c:f>
              <c:strCache>
                <c:ptCount val="4"/>
                <c:pt idx="0">
                  <c:v>Энергетика</c:v>
                </c:pt>
                <c:pt idx="1">
                  <c:v>ППИП</c:v>
                </c:pt>
                <c:pt idx="2">
                  <c:v>СХ</c:v>
                </c:pt>
                <c:pt idx="3">
                  <c:v>Отходы</c:v>
                </c:pt>
              </c:strCache>
            </c:strRef>
          </c:cat>
          <c:val>
            <c:numRef>
              <c:f>Свод!$B$286:$E$286</c:f>
              <c:numCache>
                <c:formatCode>0.00</c:formatCode>
                <c:ptCount val="4"/>
                <c:pt idx="0">
                  <c:v>55.676324474873475</c:v>
                </c:pt>
                <c:pt idx="1">
                  <c:v>3.8329247497154904</c:v>
                </c:pt>
                <c:pt idx="2">
                  <c:v>36.293857899674457</c:v>
                </c:pt>
                <c:pt idx="3">
                  <c:v>4.1968928757365846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8-4289-99EC-5BEC741C0E3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5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/>
              <a:t>1990</a:t>
            </a:r>
          </a:p>
        </c:rich>
      </c:tx>
      <c:layout>
        <c:manualLayout>
          <c:xMode val="edge"/>
          <c:yMode val="edge"/>
          <c:x val="0.42568288799965576"/>
          <c:y val="0.43377789922040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533445204595327"/>
          <c:y val="5.9166140798919561E-2"/>
          <c:w val="0.54244585000645407"/>
          <c:h val="0.8823788297123581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FE-4BC7-8655-F9D597BA5AE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2FE-4BC7-8655-F9D597BA5AE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FE-4BC7-8655-F9D597BA5AE5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2FE-4BC7-8655-F9D597BA5AE5}"/>
              </c:ext>
            </c:extLst>
          </c:dPt>
          <c:dLbls>
            <c:dLbl>
              <c:idx val="1"/>
              <c:layout>
                <c:manualLayout>
                  <c:x val="-0.24858757062146894"/>
                  <c:y val="-0.135111148937504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FE-4BC7-8655-F9D597BA5AE5}"/>
                </c:ext>
              </c:extLst>
            </c:dLbl>
            <c:dLbl>
              <c:idx val="3"/>
              <c:layout>
                <c:manualLayout>
                  <c:x val="0.28474576271186425"/>
                  <c:y val="-4.97777917138174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FE-4BC7-8655-F9D597BA5A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Свод!$B$283:$E$283</c:f>
              <c:strCache>
                <c:ptCount val="4"/>
                <c:pt idx="0">
                  <c:v>Энергетика</c:v>
                </c:pt>
                <c:pt idx="1">
                  <c:v>ППИП</c:v>
                </c:pt>
                <c:pt idx="2">
                  <c:v>СХ</c:v>
                </c:pt>
                <c:pt idx="3">
                  <c:v>Отходы</c:v>
                </c:pt>
              </c:strCache>
            </c:strRef>
          </c:cat>
          <c:val>
            <c:numRef>
              <c:f>Свод!$B$287:$E$287</c:f>
              <c:numCache>
                <c:formatCode>0.00</c:formatCode>
                <c:ptCount val="4"/>
                <c:pt idx="0">
                  <c:v>72.567085512515717</c:v>
                </c:pt>
                <c:pt idx="1">
                  <c:v>3.081009734725527</c:v>
                </c:pt>
                <c:pt idx="2">
                  <c:v>22.755329957762772</c:v>
                </c:pt>
                <c:pt idx="3">
                  <c:v>1.5965747949959905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E-4BC7-8655-F9D597BA5AE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/>
              <a:t>СО2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57779408081191"/>
          <c:y val="0.15657379326156895"/>
          <c:w val="0.7759954634052687"/>
          <c:h val="0.65881792397693739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Свод!$A$70:$A$72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Свод!$B$70:$B$72</c:f>
              <c:numCache>
                <c:formatCode>0.000</c:formatCode>
                <c:ptCount val="3"/>
                <c:pt idx="0">
                  <c:v>10442.5925271207</c:v>
                </c:pt>
                <c:pt idx="1">
                  <c:v>7718.3127526841599</c:v>
                </c:pt>
                <c:pt idx="2">
                  <c:v>7155.2919885205401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F-4674-98F9-D5551ABA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36221631"/>
        <c:axId val="1936234527"/>
      </c:barChart>
      <c:catAx>
        <c:axId val="19362216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36234527"/>
        <c:crosses val="autoZero"/>
        <c:auto val="1"/>
        <c:lblAlgn val="ctr"/>
        <c:lblOffset val="100"/>
        <c:noMultiLvlLbl val="0"/>
      </c:catAx>
      <c:valAx>
        <c:axId val="1936234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/>
                  <a:t>Гг</a:t>
                </a:r>
              </a:p>
            </c:rich>
          </c:tx>
          <c:layout>
            <c:manualLayout>
              <c:xMode val="edge"/>
              <c:yMode val="edge"/>
              <c:x val="0.87737843820606154"/>
              <c:y val="0.64119292564020414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pattFill prst="pct5">
            <a:fgClr>
              <a:schemeClr val="tx1">
                <a:lumMod val="65000"/>
                <a:lumOff val="35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36221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 sz="1200" b="1"/>
              <a:t>СН4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751531831473485"/>
          <c:y val="0.21846737952129147"/>
          <c:w val="0.79963396883074789"/>
          <c:h val="0.58506703480302591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Свод!$A$70:$A$72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Свод!$C$70:$C$72</c:f>
              <c:numCache>
                <c:formatCode>0.000</c:formatCode>
                <c:ptCount val="3"/>
                <c:pt idx="0">
                  <c:v>16.37653952554</c:v>
                </c:pt>
                <c:pt idx="1">
                  <c:v>16.572396678815398</c:v>
                </c:pt>
                <c:pt idx="2">
                  <c:v>18.477588520313997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9-4471-93B0-4F573ACFE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36217887"/>
        <c:axId val="1936231615"/>
      </c:barChart>
      <c:catAx>
        <c:axId val="19362178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36231615"/>
        <c:crosses val="autoZero"/>
        <c:auto val="1"/>
        <c:lblAlgn val="ctr"/>
        <c:lblOffset val="100"/>
        <c:noMultiLvlLbl val="0"/>
      </c:catAx>
      <c:valAx>
        <c:axId val="1936231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/>
                  <a:t>Гг</a:t>
                </a:r>
              </a:p>
            </c:rich>
          </c:tx>
          <c:layout>
            <c:manualLayout>
              <c:xMode val="edge"/>
              <c:yMode val="edge"/>
              <c:x val="0.93580424321959754"/>
              <c:y val="0.69812481773111701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36217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1990</a:t>
            </a:r>
          </a:p>
        </c:rich>
      </c:tx>
      <c:layout>
        <c:manualLayout>
          <c:xMode val="edge"/>
          <c:yMode val="edge"/>
          <c:x val="0.41199102587424102"/>
          <c:y val="0.51106904551968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22686520620601"/>
          <c:y val="0.15547902114758799"/>
          <c:w val="0.68194450941157103"/>
          <c:h val="0.7841716414253200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C5-430D-8732-44977F288D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C5-430D-8732-44977F288D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C5-430D-8732-44977F288D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C5-430D-8732-44977F288D53}"/>
              </c:ext>
            </c:extLst>
          </c:dPt>
          <c:dLbls>
            <c:dLbl>
              <c:idx val="2"/>
              <c:layout>
                <c:manualLayout>
                  <c:x val="-1.7601760176017601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469746974697499"/>
                      <c:h val="0.1897533584850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4C5-430D-8732-44977F288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Свод!$F$41:$I$41</c:f>
              <c:strCache>
                <c:ptCount val="4"/>
                <c:pt idx="0">
                  <c:v>NOx</c:v>
                </c:pt>
                <c:pt idx="1">
                  <c:v>CO</c:v>
                </c:pt>
                <c:pt idx="2">
                  <c:v>НМЛОС</c:v>
                </c:pt>
                <c:pt idx="3">
                  <c:v>SO2</c:v>
                </c:pt>
              </c:strCache>
            </c:strRef>
          </c:cat>
          <c:val>
            <c:numRef>
              <c:f>Свод!$F$42:$I$42</c:f>
              <c:numCache>
                <c:formatCode>0.000</c:formatCode>
                <c:ptCount val="4"/>
                <c:pt idx="0">
                  <c:v>49.61860128</c:v>
                </c:pt>
                <c:pt idx="1">
                  <c:v>355.39167053</c:v>
                </c:pt>
                <c:pt idx="2">
                  <c:v>54.280226480000003</c:v>
                </c:pt>
                <c:pt idx="3">
                  <c:v>101.305968874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C5-430D-8732-44977F288D5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N2O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043868616645161E-2"/>
          <c:y val="0.16712962962962963"/>
          <c:w val="0.85742910286437157"/>
          <c:h val="0.69716827063283748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Свод!$A$70:$A$72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Свод!$D$70:$D$72</c:f>
              <c:numCache>
                <c:formatCode>0.000</c:formatCode>
                <c:ptCount val="3"/>
                <c:pt idx="0">
                  <c:v>0.4418700836492</c:v>
                </c:pt>
                <c:pt idx="1">
                  <c:v>0.36529432729248001</c:v>
                </c:pt>
                <c:pt idx="2">
                  <c:v>0.33828328444479999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4-42D8-B6A4-7D9D08DC8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36222463"/>
        <c:axId val="1936234111"/>
      </c:barChart>
      <c:catAx>
        <c:axId val="193622246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36234111"/>
        <c:crosses val="autoZero"/>
        <c:auto val="1"/>
        <c:lblAlgn val="ctr"/>
        <c:lblOffset val="100"/>
        <c:noMultiLvlLbl val="0"/>
      </c:catAx>
      <c:valAx>
        <c:axId val="19362341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/>
                  <a:t>Гг</a:t>
                </a:r>
              </a:p>
            </c:rich>
          </c:tx>
          <c:layout>
            <c:manualLayout>
              <c:xMode val="edge"/>
              <c:yMode val="edge"/>
              <c:x val="0.93770179420383393"/>
              <c:y val="0.77546296296296291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36222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 sz="1000"/>
              <a:t>Гг</a:t>
            </a:r>
          </a:p>
        </c:rich>
      </c:tx>
      <c:layout>
        <c:manualLayout>
          <c:xMode val="edge"/>
          <c:yMode val="edge"/>
          <c:x val="6.8735063510628774E-2"/>
          <c:y val="9.0968151835157107E-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877612130699955E-2"/>
          <c:y val="4.593891667675435E-2"/>
          <c:w val="0.91490854899307172"/>
          <c:h val="0.71885397319519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Свод!$F$41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Свод!$N$42:$N$72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Свод!$F$42:$F$72</c:f>
              <c:numCache>
                <c:formatCode>0.000</c:formatCode>
                <c:ptCount val="31"/>
                <c:pt idx="0">
                  <c:v>49.61860128</c:v>
                </c:pt>
                <c:pt idx="1">
                  <c:v>42.246428383999998</c:v>
                </c:pt>
                <c:pt idx="2">
                  <c:v>32.666194599000001</c:v>
                </c:pt>
                <c:pt idx="3">
                  <c:v>22.918430690000001</c:v>
                </c:pt>
                <c:pt idx="4">
                  <c:v>15.9141437</c:v>
                </c:pt>
                <c:pt idx="5">
                  <c:v>11.508097428999999</c:v>
                </c:pt>
                <c:pt idx="6">
                  <c:v>12.257319739</c:v>
                </c:pt>
                <c:pt idx="7">
                  <c:v>12.826284546</c:v>
                </c:pt>
                <c:pt idx="8">
                  <c:v>11.204433935999999</c:v>
                </c:pt>
                <c:pt idx="9">
                  <c:v>13.656776993999999</c:v>
                </c:pt>
                <c:pt idx="10">
                  <c:v>10.07647688</c:v>
                </c:pt>
                <c:pt idx="11">
                  <c:v>12.360463341999999</c:v>
                </c:pt>
                <c:pt idx="12">
                  <c:v>9.4460970209999999</c:v>
                </c:pt>
                <c:pt idx="13">
                  <c:v>9.8357124939999991</c:v>
                </c:pt>
                <c:pt idx="14">
                  <c:v>10.517070392999999</c:v>
                </c:pt>
                <c:pt idx="15">
                  <c:v>12.834274494000001</c:v>
                </c:pt>
                <c:pt idx="16">
                  <c:v>12.950097395</c:v>
                </c:pt>
                <c:pt idx="17">
                  <c:v>17.746025254999999</c:v>
                </c:pt>
                <c:pt idx="18">
                  <c:v>19.54595651</c:v>
                </c:pt>
                <c:pt idx="19">
                  <c:v>21.671010204000002</c:v>
                </c:pt>
                <c:pt idx="20">
                  <c:v>20.911976822</c:v>
                </c:pt>
                <c:pt idx="21">
                  <c:v>26.442416991000002</c:v>
                </c:pt>
                <c:pt idx="22">
                  <c:v>31.030614625999998</c:v>
                </c:pt>
                <c:pt idx="23">
                  <c:v>33.111912365000002</c:v>
                </c:pt>
                <c:pt idx="24">
                  <c:v>30.354738884</c:v>
                </c:pt>
                <c:pt idx="25">
                  <c:v>32.134751610000002</c:v>
                </c:pt>
                <c:pt idx="26">
                  <c:v>28.044116496000001</c:v>
                </c:pt>
                <c:pt idx="27">
                  <c:v>31.545348734000001</c:v>
                </c:pt>
                <c:pt idx="28">
                  <c:v>35.151554502000003</c:v>
                </c:pt>
                <c:pt idx="29">
                  <c:v>28.530173559000001</c:v>
                </c:pt>
                <c:pt idx="30">
                  <c:v>26.400835294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D-46E4-B899-E2F153BE3C2D}"/>
            </c:ext>
          </c:extLst>
        </c:ser>
        <c:ser>
          <c:idx val="1"/>
          <c:order val="1"/>
          <c:tx>
            <c:strRef>
              <c:f>Свод!$G$41</c:f>
              <c:strCache>
                <c:ptCount val="1"/>
                <c:pt idx="0">
                  <c:v>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Свод!$N$42:$N$72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Свод!$G$42:$G$72</c:f>
              <c:numCache>
                <c:formatCode>0.000</c:formatCode>
                <c:ptCount val="31"/>
                <c:pt idx="0">
                  <c:v>355.39167053</c:v>
                </c:pt>
                <c:pt idx="1">
                  <c:v>294.39469667100002</c:v>
                </c:pt>
                <c:pt idx="2">
                  <c:v>239.721800261</c:v>
                </c:pt>
                <c:pt idx="3">
                  <c:v>156.95517325200001</c:v>
                </c:pt>
                <c:pt idx="4">
                  <c:v>96.928206360999994</c:v>
                </c:pt>
                <c:pt idx="5">
                  <c:v>40.100036158999998</c:v>
                </c:pt>
                <c:pt idx="6">
                  <c:v>40.58088102</c:v>
                </c:pt>
                <c:pt idx="7">
                  <c:v>50.555475321000003</c:v>
                </c:pt>
                <c:pt idx="8">
                  <c:v>58.468638742000003</c:v>
                </c:pt>
                <c:pt idx="9">
                  <c:v>58.213633926999997</c:v>
                </c:pt>
                <c:pt idx="10">
                  <c:v>53.376779824000003</c:v>
                </c:pt>
                <c:pt idx="11">
                  <c:v>62.680364830000002</c:v>
                </c:pt>
                <c:pt idx="12">
                  <c:v>57.629796362</c:v>
                </c:pt>
                <c:pt idx="13">
                  <c:v>62.496579803000003</c:v>
                </c:pt>
                <c:pt idx="14">
                  <c:v>69.638813479999996</c:v>
                </c:pt>
                <c:pt idx="15">
                  <c:v>95.885067914000004</c:v>
                </c:pt>
                <c:pt idx="16">
                  <c:v>101.042662549</c:v>
                </c:pt>
                <c:pt idx="17">
                  <c:v>118.246866908</c:v>
                </c:pt>
                <c:pt idx="18">
                  <c:v>155.03833000500001</c:v>
                </c:pt>
                <c:pt idx="19">
                  <c:v>162.592660061</c:v>
                </c:pt>
                <c:pt idx="20">
                  <c:v>170.266020879</c:v>
                </c:pt>
                <c:pt idx="21">
                  <c:v>190.38240344499999</c:v>
                </c:pt>
                <c:pt idx="22">
                  <c:v>226.96054026799999</c:v>
                </c:pt>
                <c:pt idx="23">
                  <c:v>246.03823224300001</c:v>
                </c:pt>
                <c:pt idx="24">
                  <c:v>204.25352645699999</c:v>
                </c:pt>
                <c:pt idx="25">
                  <c:v>213.09244821600001</c:v>
                </c:pt>
                <c:pt idx="26">
                  <c:v>200.05123786999997</c:v>
                </c:pt>
                <c:pt idx="27">
                  <c:v>214.84728449900001</c:v>
                </c:pt>
                <c:pt idx="28">
                  <c:v>244.52356068399999</c:v>
                </c:pt>
                <c:pt idx="29">
                  <c:v>202.582583236</c:v>
                </c:pt>
                <c:pt idx="30">
                  <c:v>201.391055765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ED-46E4-B899-E2F153BE3C2D}"/>
            </c:ext>
          </c:extLst>
        </c:ser>
        <c:ser>
          <c:idx val="2"/>
          <c:order val="2"/>
          <c:tx>
            <c:strRef>
              <c:f>Свод!$H$41</c:f>
              <c:strCache>
                <c:ptCount val="1"/>
                <c:pt idx="0">
                  <c:v>НМЛОС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Свод!$N$42:$N$72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Свод!$H$42:$H$72</c:f>
              <c:numCache>
                <c:formatCode>0.000</c:formatCode>
                <c:ptCount val="31"/>
                <c:pt idx="0">
                  <c:v>54.280226480000003</c:v>
                </c:pt>
                <c:pt idx="1">
                  <c:v>46.589369763999997</c:v>
                </c:pt>
                <c:pt idx="2">
                  <c:v>36.555483549000002</c:v>
                </c:pt>
                <c:pt idx="3">
                  <c:v>25.165201603</c:v>
                </c:pt>
                <c:pt idx="4">
                  <c:v>16.691708271</c:v>
                </c:pt>
                <c:pt idx="5">
                  <c:v>9.5298855190000005</c:v>
                </c:pt>
                <c:pt idx="6">
                  <c:v>10.05875063</c:v>
                </c:pt>
                <c:pt idx="7">
                  <c:v>11.902872344</c:v>
                </c:pt>
                <c:pt idx="8">
                  <c:v>11.859275813</c:v>
                </c:pt>
                <c:pt idx="9">
                  <c:v>11.88993024</c:v>
                </c:pt>
                <c:pt idx="10">
                  <c:v>11.067548155000001</c:v>
                </c:pt>
                <c:pt idx="11">
                  <c:v>12.191896546000001</c:v>
                </c:pt>
                <c:pt idx="12">
                  <c:v>11.459335312</c:v>
                </c:pt>
                <c:pt idx="13">
                  <c:v>11.702299584</c:v>
                </c:pt>
                <c:pt idx="14">
                  <c:v>12.966442019</c:v>
                </c:pt>
                <c:pt idx="15">
                  <c:v>12.549553792999999</c:v>
                </c:pt>
                <c:pt idx="16">
                  <c:v>12.342199295</c:v>
                </c:pt>
                <c:pt idx="17">
                  <c:v>14.852192845999999</c:v>
                </c:pt>
                <c:pt idx="18">
                  <c:v>17.727787315</c:v>
                </c:pt>
                <c:pt idx="19">
                  <c:v>18.822779433000001</c:v>
                </c:pt>
                <c:pt idx="20">
                  <c:v>20.188270326000001</c:v>
                </c:pt>
                <c:pt idx="21">
                  <c:v>22.019020973</c:v>
                </c:pt>
                <c:pt idx="22">
                  <c:v>27.190786948</c:v>
                </c:pt>
                <c:pt idx="23">
                  <c:v>26.966232227999999</c:v>
                </c:pt>
                <c:pt idx="24">
                  <c:v>26.407372531</c:v>
                </c:pt>
                <c:pt idx="25">
                  <c:v>28.03067193</c:v>
                </c:pt>
                <c:pt idx="26">
                  <c:v>29.13376491</c:v>
                </c:pt>
                <c:pt idx="27">
                  <c:v>32.396026374000009</c:v>
                </c:pt>
                <c:pt idx="28">
                  <c:v>36.893488843</c:v>
                </c:pt>
                <c:pt idx="29">
                  <c:v>33.531747834000001</c:v>
                </c:pt>
                <c:pt idx="30">
                  <c:v>31.910716524000001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ED-46E4-B899-E2F153BE3C2D}"/>
            </c:ext>
          </c:extLst>
        </c:ser>
        <c:ser>
          <c:idx val="3"/>
          <c:order val="3"/>
          <c:tx>
            <c:strRef>
              <c:f>Свод!$I$41</c:f>
              <c:strCache>
                <c:ptCount val="1"/>
                <c:pt idx="0">
                  <c:v>SO2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Свод!$N$42:$N$72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Свод!$I$42:$I$72</c:f>
              <c:numCache>
                <c:formatCode>0.000</c:formatCode>
                <c:ptCount val="31"/>
                <c:pt idx="0">
                  <c:v>101.305968874</c:v>
                </c:pt>
                <c:pt idx="1">
                  <c:v>86.005120642999998</c:v>
                </c:pt>
                <c:pt idx="2">
                  <c:v>70.721559044000003</c:v>
                </c:pt>
                <c:pt idx="3">
                  <c:v>55.367307404000002</c:v>
                </c:pt>
                <c:pt idx="4">
                  <c:v>46.035220592999998</c:v>
                </c:pt>
                <c:pt idx="5">
                  <c:v>24.022931944</c:v>
                </c:pt>
                <c:pt idx="6">
                  <c:v>21.273241251999998</c:v>
                </c:pt>
                <c:pt idx="7">
                  <c:v>18.603658464999999</c:v>
                </c:pt>
                <c:pt idx="8">
                  <c:v>19.157899164</c:v>
                </c:pt>
                <c:pt idx="9">
                  <c:v>22.185917562</c:v>
                </c:pt>
                <c:pt idx="10">
                  <c:v>22.870814509999999</c:v>
                </c:pt>
                <c:pt idx="11">
                  <c:v>23.563508639999998</c:v>
                </c:pt>
                <c:pt idx="12">
                  <c:v>22.561040533</c:v>
                </c:pt>
                <c:pt idx="13">
                  <c:v>21.575554459999999</c:v>
                </c:pt>
                <c:pt idx="14">
                  <c:v>20.578730362000002</c:v>
                </c:pt>
                <c:pt idx="15">
                  <c:v>30.800204877999999</c:v>
                </c:pt>
                <c:pt idx="16">
                  <c:v>31.03503716805</c:v>
                </c:pt>
                <c:pt idx="17">
                  <c:v>31.747425754000002</c:v>
                </c:pt>
                <c:pt idx="18">
                  <c:v>41.90201579</c:v>
                </c:pt>
                <c:pt idx="19">
                  <c:v>40.205538300999997</c:v>
                </c:pt>
                <c:pt idx="20">
                  <c:v>34.183736793000001</c:v>
                </c:pt>
                <c:pt idx="21">
                  <c:v>38.273232170999997</c:v>
                </c:pt>
                <c:pt idx="22">
                  <c:v>41.494151602000002</c:v>
                </c:pt>
                <c:pt idx="23">
                  <c:v>38.585920883900002</c:v>
                </c:pt>
                <c:pt idx="24">
                  <c:v>53.119073362999998</c:v>
                </c:pt>
                <c:pt idx="25">
                  <c:v>60.932938454999999</c:v>
                </c:pt>
                <c:pt idx="26">
                  <c:v>40.392561751999992</c:v>
                </c:pt>
                <c:pt idx="27">
                  <c:v>38.551351062999998</c:v>
                </c:pt>
                <c:pt idx="28">
                  <c:v>42.638437764999999</c:v>
                </c:pt>
                <c:pt idx="29">
                  <c:v>30.077373844</c:v>
                </c:pt>
                <c:pt idx="30">
                  <c:v>48.311790729000002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ED-46E4-B899-E2F153BE3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6053264"/>
        <c:axId val="1176055760"/>
      </c:barChart>
      <c:catAx>
        <c:axId val="117605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6055760"/>
        <c:crosses val="autoZero"/>
        <c:auto val="1"/>
        <c:lblAlgn val="ctr"/>
        <c:lblOffset val="100"/>
        <c:noMultiLvlLbl val="0"/>
      </c:catAx>
      <c:valAx>
        <c:axId val="117605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60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 sz="1200" b="1"/>
              <a:t>СО2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496542854557858E-2"/>
          <c:y val="0.16712962962962963"/>
          <c:w val="0.85334141361972538"/>
          <c:h val="0.69716827063283748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trellis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Свод!$N$108:$N$110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Свод!$O$108:$O$110</c:f>
              <c:numCache>
                <c:formatCode>0.000</c:formatCode>
                <c:ptCount val="3"/>
                <c:pt idx="0">
                  <c:v>968.86435522282704</c:v>
                </c:pt>
                <c:pt idx="1">
                  <c:v>949.19053320334604</c:v>
                </c:pt>
                <c:pt idx="2">
                  <c:v>904.45209659950206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8-43A8-A85D-13F5EA500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05759888"/>
        <c:axId val="1005770288"/>
      </c:barChart>
      <c:catAx>
        <c:axId val="1005759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5770288"/>
        <c:crosses val="autoZero"/>
        <c:auto val="1"/>
        <c:lblAlgn val="ctr"/>
        <c:lblOffset val="100"/>
        <c:noMultiLvlLbl val="0"/>
      </c:catAx>
      <c:valAx>
        <c:axId val="1005770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/>
                  <a:t>Гг</a:t>
                </a:r>
              </a:p>
            </c:rich>
          </c:tx>
          <c:layout>
            <c:manualLayout>
              <c:xMode val="edge"/>
              <c:yMode val="edge"/>
              <c:x val="0.91484437928383022"/>
              <c:y val="0.76756926217556143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575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N2O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914260717410323E-2"/>
          <c:y val="0.17171296296296296"/>
          <c:w val="0.86174540682414702"/>
          <c:h val="0.6884802420530765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Свод!$N$108:$N$110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Свод!$P$108:$P$110</c:f>
              <c:numCache>
                <c:formatCode>0.0000</c:formatCode>
                <c:ptCount val="3"/>
                <c:pt idx="0">
                  <c:v>0</c:v>
                </c:pt>
                <c:pt idx="1">
                  <c:v>3.0845000000000002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6-4ADB-A9CB-84B022DAA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35738000"/>
        <c:axId val="635738416"/>
      </c:barChart>
      <c:catAx>
        <c:axId val="635738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35738416"/>
        <c:crosses val="autoZero"/>
        <c:auto val="1"/>
        <c:lblAlgn val="ctr"/>
        <c:lblOffset val="100"/>
        <c:noMultiLvlLbl val="0"/>
      </c:catAx>
      <c:valAx>
        <c:axId val="635738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/>
                  <a:t>Гг</a:t>
                </a:r>
              </a:p>
            </c:rich>
          </c:tx>
          <c:layout>
            <c:manualLayout>
              <c:xMode val="edge"/>
              <c:yMode val="edge"/>
              <c:x val="0.92035629921259843"/>
              <c:y val="0.75831000291630213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3573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 sz="1200" b="1">
                <a:solidFill>
                  <a:sysClr val="windowText" lastClr="000000"/>
                </a:solidFill>
              </a:rPr>
              <a:t>ГФУ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914260717410323E-2"/>
          <c:y val="0.17171296296296296"/>
          <c:w val="0.85853018372703416"/>
          <c:h val="0.7060495042286381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trellis">
              <a:fgClr>
                <a:srgbClr val="C0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Свод!$A$108:$A$110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Свод!$Q$108:$Q$110</c:f>
              <c:numCache>
                <c:formatCode>0.000</c:formatCode>
                <c:ptCount val="3"/>
                <c:pt idx="0">
                  <c:v>193.68816751862701</c:v>
                </c:pt>
                <c:pt idx="1">
                  <c:v>208.221249171083</c:v>
                </c:pt>
                <c:pt idx="2">
                  <c:v>227.72330990994999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C-46AC-83B6-D37ED030C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0476704"/>
        <c:axId val="1060475872"/>
      </c:barChart>
      <c:catAx>
        <c:axId val="1060476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60475872"/>
        <c:crosses val="autoZero"/>
        <c:auto val="1"/>
        <c:lblAlgn val="ctr"/>
        <c:lblOffset val="100"/>
        <c:noMultiLvlLbl val="0"/>
      </c:catAx>
      <c:valAx>
        <c:axId val="106047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/>
                  <a:t>Гг</a:t>
                </a:r>
              </a:p>
            </c:rich>
          </c:tx>
          <c:layout>
            <c:manualLayout>
              <c:xMode val="edge"/>
              <c:yMode val="edge"/>
              <c:x val="0.91874868766404194"/>
              <c:y val="0.76756926217556143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6047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/>
              <a:t>Гг СО2 экв.</a:t>
            </a:r>
          </a:p>
        </c:rich>
      </c:tx>
      <c:layout>
        <c:manualLayout>
          <c:xMode val="edge"/>
          <c:yMode val="edge"/>
          <c:x val="7.9121676094335416E-2"/>
          <c:y val="3.6932824265673347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422583672507503E-2"/>
          <c:y val="7.4234976774003439E-2"/>
          <c:w val="0.91949080955064233"/>
          <c:h val="0.80079571979909558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rgbClr val="C0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3-4AA5-B30F-6FE8AC8852D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3-4AA5-B30F-6FE8AC8852D0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3-4AA5-B30F-6FE8AC8852D0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3-4AA5-B30F-6FE8AC8852D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B3-4AA5-B30F-6FE8AC8852D0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B3-4AA5-B30F-6FE8AC8852D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B3-4AA5-B30F-6FE8AC8852D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B3-4AA5-B30F-6FE8AC8852D0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B3-4AA5-B30F-6FE8AC8852D0}"/>
                </c:ext>
              </c:extLst>
            </c:dLbl>
            <c:dLbl>
              <c:idx val="3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B3-4AA5-B30F-6FE8AC8852D0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downArrow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Свод!$N$80:$N$110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Свод!$J$80:$J$110</c:f>
              <c:numCache>
                <c:formatCode>0.000</c:formatCode>
                <c:ptCount val="31"/>
                <c:pt idx="0">
                  <c:v>871.63847402338502</c:v>
                </c:pt>
                <c:pt idx="1">
                  <c:v>829.76466551818498</c:v>
                </c:pt>
                <c:pt idx="2">
                  <c:v>636.14450782381903</c:v>
                </c:pt>
                <c:pt idx="3">
                  <c:v>393.42707414325599</c:v>
                </c:pt>
                <c:pt idx="4">
                  <c:v>210.270232123499</c:v>
                </c:pt>
                <c:pt idx="5">
                  <c:v>169.14894351675301</c:v>
                </c:pt>
                <c:pt idx="6">
                  <c:v>271.20713324028901</c:v>
                </c:pt>
                <c:pt idx="7">
                  <c:v>331.97053034637804</c:v>
                </c:pt>
                <c:pt idx="8">
                  <c:v>346.57761867127698</c:v>
                </c:pt>
                <c:pt idx="9">
                  <c:v>202.0950845477835</c:v>
                </c:pt>
                <c:pt idx="10">
                  <c:v>227.93000740329137</c:v>
                </c:pt>
                <c:pt idx="11">
                  <c:v>236.97230514685947</c:v>
                </c:pt>
                <c:pt idx="12">
                  <c:v>269.26131577058135</c:v>
                </c:pt>
                <c:pt idx="13">
                  <c:v>370.01206510989209</c:v>
                </c:pt>
                <c:pt idx="14">
                  <c:v>435.13028900920528</c:v>
                </c:pt>
                <c:pt idx="15">
                  <c:v>482.93025556804292</c:v>
                </c:pt>
                <c:pt idx="16">
                  <c:v>556.22653836132554</c:v>
                </c:pt>
                <c:pt idx="17">
                  <c:v>585.43544479713103</c:v>
                </c:pt>
                <c:pt idx="18">
                  <c:v>507.01080346188593</c:v>
                </c:pt>
                <c:pt idx="19">
                  <c:v>266.18014107650129</c:v>
                </c:pt>
                <c:pt idx="20">
                  <c:v>431.87659687573944</c:v>
                </c:pt>
                <c:pt idx="21">
                  <c:v>569.07942391220354</c:v>
                </c:pt>
                <c:pt idx="22">
                  <c:v>735.16900089866704</c:v>
                </c:pt>
                <c:pt idx="23">
                  <c:v>950.554418530264</c:v>
                </c:pt>
                <c:pt idx="24">
                  <c:v>1073.505160939206</c:v>
                </c:pt>
                <c:pt idx="25">
                  <c:v>944.0705837161629</c:v>
                </c:pt>
                <c:pt idx="26">
                  <c:v>953.25900915768602</c:v>
                </c:pt>
                <c:pt idx="27">
                  <c:v>1078.0975282390059</c:v>
                </c:pt>
                <c:pt idx="28">
                  <c:v>1162.5525227414541</c:v>
                </c:pt>
                <c:pt idx="29">
                  <c:v>1160.496282374429</c:v>
                </c:pt>
                <c:pt idx="30">
                  <c:v>1132.1754065094519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3-4AA5-B30F-6FE8AC885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2"/>
        <c:axId val="839576960"/>
        <c:axId val="839574880"/>
      </c:barChart>
      <c:catAx>
        <c:axId val="8395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9574880"/>
        <c:crosses val="autoZero"/>
        <c:auto val="1"/>
        <c:lblAlgn val="ctr"/>
        <c:lblOffset val="100"/>
        <c:noMultiLvlLbl val="0"/>
      </c:catAx>
      <c:valAx>
        <c:axId val="83957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957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/>
              <a:t>2020</a:t>
            </a:r>
          </a:p>
        </c:rich>
      </c:tx>
      <c:layout>
        <c:manualLayout>
          <c:xMode val="edge"/>
          <c:yMode val="edge"/>
          <c:x val="0.43603827299365355"/>
          <c:y val="0.49754901960784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743615381410654"/>
          <c:y val="0.1900887756677474"/>
          <c:w val="0.50396394895082564"/>
          <c:h val="0.7003616643507797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7A-4927-B86A-E59FF6FD50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37A-4927-B86A-E59FF6FD50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984-416C-96E0-EA0C7498CA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37A-4927-B86A-E59FF6FD5079}"/>
              </c:ext>
            </c:extLst>
          </c:dPt>
          <c:dLbls>
            <c:dLbl>
              <c:idx val="0"/>
              <c:layout>
                <c:manualLayout>
                  <c:x val="0.15299026425591089"/>
                  <c:y val="-0.180555555555555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7A-4927-B86A-E59FF6FD5079}"/>
                </c:ext>
              </c:extLst>
            </c:dLbl>
            <c:dLbl>
              <c:idx val="1"/>
              <c:layout>
                <c:manualLayout>
                  <c:x val="0.28929068150208626"/>
                  <c:y val="-2.77777777777777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7A-4927-B86A-E59FF6FD5079}"/>
                </c:ext>
              </c:extLst>
            </c:dLbl>
            <c:dLbl>
              <c:idx val="3"/>
              <c:layout>
                <c:manualLayout>
                  <c:x val="-0.26703755215577196"/>
                  <c:y val="-0.203703703703703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7A-4927-B86A-E59FF6FD507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Свод!$F$79:$I$79</c:f>
              <c:strCache>
                <c:ptCount val="4"/>
                <c:pt idx="0">
                  <c:v>NOx</c:v>
                </c:pt>
                <c:pt idx="1">
                  <c:v>CO</c:v>
                </c:pt>
                <c:pt idx="2">
                  <c:v>НМЛОС</c:v>
                </c:pt>
                <c:pt idx="3">
                  <c:v>SO2</c:v>
                </c:pt>
              </c:strCache>
            </c:strRef>
          </c:cat>
          <c:val>
            <c:numRef>
              <c:f>Свод!$F$110:$I$110</c:f>
              <c:numCache>
                <c:formatCode>0.000</c:formatCode>
                <c:ptCount val="4"/>
                <c:pt idx="0">
                  <c:v>5.9699999999999996E-3</c:v>
                </c:pt>
                <c:pt idx="1">
                  <c:v>3.1519999999999999E-2</c:v>
                </c:pt>
                <c:pt idx="2">
                  <c:v>1.219511</c:v>
                </c:pt>
                <c:pt idx="3">
                  <c:v>5.94E-3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A-4927-B86A-E59FF6FD50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 b="1">
                <a:solidFill>
                  <a:sysClr val="windowText" lastClr="000000"/>
                </a:solidFill>
              </a:rPr>
              <a:t>СН4</a:t>
            </a:r>
          </a:p>
        </c:rich>
      </c:tx>
      <c:layout>
        <c:manualLayout>
          <c:xMode val="edge"/>
          <c:yMode val="edge"/>
          <c:x val="0.462236001749781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46981627296588"/>
          <c:y val="0.13568084348685747"/>
          <c:w val="0.83908573928258967"/>
          <c:h val="0.77181357538640982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trellis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Свод!$A$154:$A$156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Свод!$C$154:$C$156</c:f>
              <c:numCache>
                <c:formatCode>0.000</c:formatCode>
                <c:ptCount val="3"/>
                <c:pt idx="0">
                  <c:v>134.47782112569368</c:v>
                </c:pt>
                <c:pt idx="1">
                  <c:v>138.26893932384408</c:v>
                </c:pt>
                <c:pt idx="2">
                  <c:v>140.74057355378437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AC-4640-BA42-DA0CF20FA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01931200"/>
        <c:axId val="1001916224"/>
      </c:barChart>
      <c:catAx>
        <c:axId val="1001931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1916224"/>
        <c:crosses val="autoZero"/>
        <c:auto val="1"/>
        <c:lblAlgn val="ctr"/>
        <c:lblOffset val="100"/>
        <c:noMultiLvlLbl val="0"/>
      </c:catAx>
      <c:valAx>
        <c:axId val="10019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/>
                  <a:t>Гг</a:t>
                </a:r>
              </a:p>
            </c:rich>
          </c:tx>
          <c:layout>
            <c:manualLayout>
              <c:xMode val="edge"/>
              <c:yMode val="edge"/>
              <c:x val="0.92711679790026247"/>
              <c:y val="0.80460629921259841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19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/>
              <a:t>N2O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914260717410323E-2"/>
          <c:y val="0.10226851851851852"/>
          <c:w val="0.86174540682414702"/>
          <c:h val="0.77644320501603947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Свод!$A$154:$A$156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Свод!$D$154:$D$156</c:f>
              <c:numCache>
                <c:formatCode>0.000</c:formatCode>
                <c:ptCount val="3"/>
                <c:pt idx="0">
                  <c:v>7.6526044519204799</c:v>
                </c:pt>
                <c:pt idx="1">
                  <c:v>7.5374018348283096</c:v>
                </c:pt>
                <c:pt idx="2">
                  <c:v>7.6594757566953202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A-4F26-9E31-7AB106574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04703040"/>
        <c:axId val="804703872"/>
      </c:barChart>
      <c:catAx>
        <c:axId val="804703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04703872"/>
        <c:crosses val="autoZero"/>
        <c:auto val="1"/>
        <c:lblAlgn val="ctr"/>
        <c:lblOffset val="100"/>
        <c:noMultiLvlLbl val="0"/>
      </c:catAx>
      <c:valAx>
        <c:axId val="804703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Гг</a:t>
                </a:r>
                <a:endParaRPr lang="az-Cyrl-AZ"/>
              </a:p>
            </c:rich>
          </c:tx>
          <c:layout>
            <c:manualLayout>
              <c:xMode val="edge"/>
              <c:yMode val="edge"/>
              <c:x val="0.92316885389326331"/>
              <c:y val="0.77682852143482062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0470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2537182852142"/>
          <c:y val="5.0925925925925923E-2"/>
          <c:w val="0.84108573928258967"/>
          <c:h val="0.8416746864975212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Свод!$N$154:$N$156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Свод!$J$154:$J$156</c:f>
              <c:numCache>
                <c:formatCode>0.000</c:formatCode>
                <c:ptCount val="3"/>
                <c:pt idx="0">
                  <c:v>5196.3416237349156</c:v>
                </c:pt>
                <c:pt idx="1">
                  <c:v>5240.2422945975013</c:v>
                </c:pt>
                <c:pt idx="2">
                  <c:v>5329.9895292050205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B-4940-9FD3-F75611BBE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9918400"/>
        <c:axId val="989922144"/>
      </c:barChart>
      <c:catAx>
        <c:axId val="989918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9922144"/>
        <c:crosses val="autoZero"/>
        <c:auto val="1"/>
        <c:lblAlgn val="ctr"/>
        <c:lblOffset val="100"/>
        <c:noMultiLvlLbl val="0"/>
      </c:catAx>
      <c:valAx>
        <c:axId val="98992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/>
                  <a:t>Гг СО2 экв.</a:t>
                </a:r>
              </a:p>
            </c:rich>
          </c:tx>
          <c:layout>
            <c:manualLayout>
              <c:xMode val="edge"/>
              <c:yMode val="edge"/>
              <c:x val="0.81561679790026242"/>
              <c:y val="0.78145815106445027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991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2018</a:t>
            </a:r>
          </a:p>
        </c:rich>
      </c:tx>
      <c:layout>
        <c:manualLayout>
          <c:xMode val="edge"/>
          <c:yMode val="edge"/>
          <c:x val="0.43859649122806998"/>
          <c:y val="0.50094886640048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5763572316618"/>
          <c:y val="0.150418931587988"/>
          <c:w val="0.66654337615692805"/>
          <c:h val="0.768991372746516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9C-48EF-ACEB-8451F2E713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9C-48EF-ACEB-8451F2E713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9C-48EF-ACEB-8451F2E713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9C-48EF-ACEB-8451F2E71321}"/>
              </c:ext>
            </c:extLst>
          </c:dPt>
          <c:dLbls>
            <c:dLbl>
              <c:idx val="2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9C-48EF-ACEB-8451F2E713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Свод!$F$41:$I$41</c:f>
              <c:strCache>
                <c:ptCount val="4"/>
                <c:pt idx="0">
                  <c:v>NOx</c:v>
                </c:pt>
                <c:pt idx="1">
                  <c:v>CO</c:v>
                </c:pt>
                <c:pt idx="2">
                  <c:v>НМЛОС</c:v>
                </c:pt>
                <c:pt idx="3">
                  <c:v>SO2</c:v>
                </c:pt>
              </c:strCache>
            </c:strRef>
          </c:cat>
          <c:val>
            <c:numRef>
              <c:f>Свод!$F$70:$I$70</c:f>
              <c:numCache>
                <c:formatCode>0.000</c:formatCode>
                <c:ptCount val="4"/>
                <c:pt idx="0">
                  <c:v>35.151554502000003</c:v>
                </c:pt>
                <c:pt idx="1">
                  <c:v>244.52356068399999</c:v>
                </c:pt>
                <c:pt idx="2">
                  <c:v>36.893488843</c:v>
                </c:pt>
                <c:pt idx="3">
                  <c:v>42.638437764999999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9C-48EF-ACEB-8451F2E7132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 sz="900"/>
              <a:t>Гг</a:t>
            </a:r>
          </a:p>
        </c:rich>
      </c:tx>
      <c:layout>
        <c:manualLayout>
          <c:xMode val="edge"/>
          <c:yMode val="edge"/>
          <c:x val="0.12517344706911637"/>
          <c:y val="3.7037037037037035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1714785651793"/>
          <c:y val="9.7638888888888914E-2"/>
          <c:w val="0.7543035870516186"/>
          <c:h val="0.794961723534558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Свод!$F$125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Свод!$A$154:$A$156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Свод!$F$154:$F$156</c:f>
              <c:numCache>
                <c:formatCode>0.000</c:formatCode>
                <c:ptCount val="3"/>
                <c:pt idx="0">
                  <c:v>0.45334750000000001</c:v>
                </c:pt>
                <c:pt idx="1">
                  <c:v>0.44235567999999997</c:v>
                </c:pt>
                <c:pt idx="2">
                  <c:v>0.4483029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D-4462-B6C0-ACC3AB91CF7C}"/>
            </c:ext>
          </c:extLst>
        </c:ser>
        <c:ser>
          <c:idx val="1"/>
          <c:order val="1"/>
          <c:tx>
            <c:strRef>
              <c:f>Свод!$G$125</c:f>
              <c:strCache>
                <c:ptCount val="1"/>
                <c:pt idx="0">
                  <c:v>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Свод!$A$154:$A$156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Свод!$G$154:$G$156</c:f>
              <c:numCache>
                <c:formatCode>0.000</c:formatCode>
                <c:ptCount val="3"/>
                <c:pt idx="0">
                  <c:v>16.680596179999998</c:v>
                </c:pt>
                <c:pt idx="1">
                  <c:v>16.277497459999999</c:v>
                </c:pt>
                <c:pt idx="2">
                  <c:v>16.49539248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ED-4462-B6C0-ACC3AB91C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8515440"/>
        <c:axId val="258538736"/>
      </c:barChart>
      <c:catAx>
        <c:axId val="2585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8538736"/>
        <c:crosses val="autoZero"/>
        <c:auto val="1"/>
        <c:lblAlgn val="ctr"/>
        <c:lblOffset val="100"/>
        <c:noMultiLvlLbl val="0"/>
      </c:catAx>
      <c:valAx>
        <c:axId val="25853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851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32711423733551"/>
          <c:y val="0.10226851851851852"/>
          <c:w val="0.86880104033266159"/>
          <c:h val="0.71563320209973758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C0-4E15-B369-4FC83A38FA7C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C0-4E15-B369-4FC83A38FA7C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C0-4E15-B369-4FC83A38FA7C}"/>
                </c:ext>
              </c:extLst>
            </c:dLbl>
            <c:dLbl>
              <c:idx val="3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C0-4E15-B369-4FC83A38FA7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Свод!$N$126:$N$156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Свод!$T$126:$T$156</c:f>
              <c:numCache>
                <c:formatCode>0.000</c:formatCode>
                <c:ptCount val="31"/>
                <c:pt idx="0">
                  <c:v>6437.6366152734408</c:v>
                </c:pt>
                <c:pt idx="1">
                  <c:v>6641.5792318501735</c:v>
                </c:pt>
                <c:pt idx="2">
                  <c:v>6071.0642043841654</c:v>
                </c:pt>
                <c:pt idx="3">
                  <c:v>3957.8617379185544</c:v>
                </c:pt>
                <c:pt idx="4">
                  <c:v>3154.1111447642461</c:v>
                </c:pt>
                <c:pt idx="5">
                  <c:v>2814.6573510234975</c:v>
                </c:pt>
                <c:pt idx="6">
                  <c:v>2734.1424870876899</c:v>
                </c:pt>
                <c:pt idx="7">
                  <c:v>3144.8410493684787</c:v>
                </c:pt>
                <c:pt idx="8">
                  <c:v>3114.8132998477777</c:v>
                </c:pt>
                <c:pt idx="9">
                  <c:v>3154.5144276829087</c:v>
                </c:pt>
                <c:pt idx="10">
                  <c:v>3210.043779038966</c:v>
                </c:pt>
                <c:pt idx="11">
                  <c:v>3226.5777923868063</c:v>
                </c:pt>
                <c:pt idx="12">
                  <c:v>3270.210732462434</c:v>
                </c:pt>
                <c:pt idx="13">
                  <c:v>3254.2107558148759</c:v>
                </c:pt>
                <c:pt idx="14">
                  <c:v>3308.0480679574398</c:v>
                </c:pt>
                <c:pt idx="15">
                  <c:v>3414.7760794549058</c:v>
                </c:pt>
                <c:pt idx="16">
                  <c:v>3549.5782917612678</c:v>
                </c:pt>
                <c:pt idx="17">
                  <c:v>3651.9201781580514</c:v>
                </c:pt>
                <c:pt idx="18">
                  <c:v>3893.0936688193779</c:v>
                </c:pt>
                <c:pt idx="19">
                  <c:v>4033.8219149995894</c:v>
                </c:pt>
                <c:pt idx="20">
                  <c:v>4089.4274896386987</c:v>
                </c:pt>
                <c:pt idx="21">
                  <c:v>4302.0076339174957</c:v>
                </c:pt>
                <c:pt idx="22">
                  <c:v>4369.7949498757307</c:v>
                </c:pt>
                <c:pt idx="23">
                  <c:v>4459.2380946568819</c:v>
                </c:pt>
                <c:pt idx="24">
                  <c:v>4732.3951650164454</c:v>
                </c:pt>
                <c:pt idx="25">
                  <c:v>4803.0180494775841</c:v>
                </c:pt>
                <c:pt idx="26">
                  <c:v>4891.2978555747077</c:v>
                </c:pt>
                <c:pt idx="27">
                  <c:v>5074.3677053209976</c:v>
                </c:pt>
                <c:pt idx="28">
                  <c:v>5196.3416237349156</c:v>
                </c:pt>
                <c:pt idx="29">
                  <c:v>5240.2422945975013</c:v>
                </c:pt>
                <c:pt idx="30">
                  <c:v>5329.9895292050205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0-4E15-B369-4FC83A38F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overlap val="-27"/>
        <c:axId val="278994944"/>
        <c:axId val="278985376"/>
      </c:barChart>
      <c:catAx>
        <c:axId val="2789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78985376"/>
        <c:crosses val="autoZero"/>
        <c:auto val="1"/>
        <c:lblAlgn val="ctr"/>
        <c:lblOffset val="100"/>
        <c:noMultiLvlLbl val="0"/>
      </c:catAx>
      <c:valAx>
        <c:axId val="27898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Гг СО2 экв.</a:t>
                </a:r>
              </a:p>
            </c:rich>
          </c:tx>
          <c:layout>
            <c:manualLayout>
              <c:xMode val="edge"/>
              <c:yMode val="edge"/>
              <c:x val="8.2859388154697226E-3"/>
              <c:y val="0.315004009915427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78994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 sz="1200" b="1"/>
              <a:t>СО2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071741032370958E-2"/>
          <c:y val="0.10555555555555556"/>
          <c:w val="0.88637270341207353"/>
          <c:h val="0.80503864100320788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trellis">
              <a:fgClr>
                <a:schemeClr val="accent1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downArrow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Свод!$A$228:$A$230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Свод!$B$228:$B$230</c:f>
              <c:numCache>
                <c:formatCode>0.000</c:formatCode>
                <c:ptCount val="3"/>
                <c:pt idx="0">
                  <c:v>4.3977840192000004</c:v>
                </c:pt>
                <c:pt idx="1">
                  <c:v>4.2091850944000004</c:v>
                </c:pt>
                <c:pt idx="2">
                  <c:v>4.3283002047999997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6-4403-8B1A-73D9A4AF3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204016"/>
        <c:axId val="170198192"/>
      </c:barChart>
      <c:catAx>
        <c:axId val="170204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/>
                  <a:t>Гг</a:t>
                </a:r>
              </a:p>
            </c:rich>
          </c:tx>
          <c:layout>
            <c:manualLayout>
              <c:xMode val="edge"/>
              <c:yMode val="edge"/>
              <c:x val="8.2924759405074391E-2"/>
              <c:y val="6.25E-2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198192"/>
        <c:crosses val="autoZero"/>
        <c:auto val="1"/>
        <c:lblAlgn val="ctr"/>
        <c:lblOffset val="100"/>
        <c:noMultiLvlLbl val="0"/>
      </c:catAx>
      <c:valAx>
        <c:axId val="17019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20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 sz="1200" b="1"/>
              <a:t>СН4</a:t>
            </a:r>
          </a:p>
        </c:rich>
      </c:tx>
      <c:layout>
        <c:manualLayout>
          <c:xMode val="edge"/>
          <c:yMode val="edge"/>
          <c:x val="0.46210411198600176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2541666666666668"/>
          <c:w val="0.90286351706036749"/>
          <c:h val="0.75697543015456403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trellis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downArrow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Свод!$A$228:$A$230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Свод!$C$228:$C$230</c:f>
              <c:numCache>
                <c:formatCode>0.000</c:formatCode>
                <c:ptCount val="3"/>
                <c:pt idx="0">
                  <c:v>23.506278750620972</c:v>
                </c:pt>
                <c:pt idx="1">
                  <c:v>24.142122191685214</c:v>
                </c:pt>
                <c:pt idx="2">
                  <c:v>24.392304176765208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D-49FA-BDB0-9426263BB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670384"/>
        <c:axId val="169674128"/>
      </c:barChart>
      <c:catAx>
        <c:axId val="169670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/>
                  <a:t>Гг</a:t>
                </a:r>
              </a:p>
            </c:rich>
          </c:tx>
          <c:layout>
            <c:manualLayout>
              <c:xMode val="edge"/>
              <c:yMode val="edge"/>
              <c:x val="8.5026465441819785E-2"/>
              <c:y val="5.9235928842228065E-2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674128"/>
        <c:crosses val="autoZero"/>
        <c:auto val="1"/>
        <c:lblAlgn val="ctr"/>
        <c:lblOffset val="100"/>
        <c:noMultiLvlLbl val="0"/>
      </c:catAx>
      <c:valAx>
        <c:axId val="169674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67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>
                <a:solidFill>
                  <a:sysClr val="windowText" lastClr="000000"/>
                </a:solidFill>
              </a:rPr>
              <a:t>N2O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483814523184598E-2"/>
          <c:y val="0.12541666666666668"/>
          <c:w val="0.88396062992125979"/>
          <c:h val="0.76160505978419368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downArrow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Свод!$A$228:$A$230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Свод!$D$228:$D$230</c:f>
              <c:numCache>
                <c:formatCode>0.000</c:formatCode>
                <c:ptCount val="3"/>
                <c:pt idx="0">
                  <c:v>0.25163726158571398</c:v>
                </c:pt>
                <c:pt idx="1">
                  <c:v>0.26094587564285698</c:v>
                </c:pt>
                <c:pt idx="2">
                  <c:v>0.27215968414285702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D-4653-848A-1B94239A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210256"/>
        <c:axId val="170209840"/>
      </c:barChart>
      <c:catAx>
        <c:axId val="170210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Гг</a:t>
                </a:r>
                <a:endParaRPr lang="az-Cyrl-AZ"/>
              </a:p>
            </c:rich>
          </c:tx>
          <c:layout>
            <c:manualLayout>
              <c:xMode val="edge"/>
              <c:yMode val="edge"/>
              <c:x val="9.1700131233595758E-2"/>
              <c:y val="6.38655584718576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209840"/>
        <c:crosses val="autoZero"/>
        <c:auto val="1"/>
        <c:lblAlgn val="ctr"/>
        <c:lblOffset val="100"/>
        <c:noMultiLvlLbl val="0"/>
      </c:catAx>
      <c:valAx>
        <c:axId val="170209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021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az-Cyrl-AZ" sz="1200" b="1"/>
              <a:t>Газы</a:t>
            </a:r>
            <a:r>
              <a:rPr lang="az-Cyrl-AZ" sz="1200" b="1" baseline="0"/>
              <a:t> прекурсоры</a:t>
            </a:r>
            <a:endParaRPr lang="az-Cyrl-AZ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456036745406821E-2"/>
          <c:y val="0.10171477364937045"/>
          <c:w val="0.88094225721784791"/>
          <c:h val="0.716629056731211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Свод!$F$199</c:f>
              <c:strCache>
                <c:ptCount val="1"/>
                <c:pt idx="0">
                  <c:v>NOx</c:v>
                </c:pt>
              </c:strCache>
            </c:strRef>
          </c:tx>
          <c:spPr>
            <a:pattFill prst="trellis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Свод!$A$228:$A$230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Свод!$F$228:$F$230</c:f>
              <c:numCache>
                <c:formatCode>0.000</c:formatCode>
                <c:ptCount val="3"/>
                <c:pt idx="0">
                  <c:v>0.31</c:v>
                </c:pt>
                <c:pt idx="1">
                  <c:v>0.29699999999999999</c:v>
                </c:pt>
                <c:pt idx="2">
                  <c:v>0.30499999999999999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B-4FC4-8082-FE291DB3F7C3}"/>
            </c:ext>
          </c:extLst>
        </c:ser>
        <c:ser>
          <c:idx val="1"/>
          <c:order val="1"/>
          <c:tx>
            <c:strRef>
              <c:f>Свод!$G$199</c:f>
              <c:strCache>
                <c:ptCount val="1"/>
                <c:pt idx="0">
                  <c:v>CO</c:v>
                </c:pt>
              </c:strCache>
            </c:strRef>
          </c:tx>
          <c:spPr>
            <a:pattFill prst="trellis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Свод!$A$228:$A$230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Свод!$G$228:$G$230</c:f>
              <c:numCache>
                <c:formatCode>0.000</c:formatCode>
                <c:ptCount val="3"/>
                <c:pt idx="0">
                  <c:v>5.444</c:v>
                </c:pt>
                <c:pt idx="1">
                  <c:v>5.21</c:v>
                </c:pt>
                <c:pt idx="2">
                  <c:v>5.3579999999999997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2B-4FC4-8082-FE291DB3F7C3}"/>
            </c:ext>
          </c:extLst>
        </c:ser>
        <c:ser>
          <c:idx val="2"/>
          <c:order val="2"/>
          <c:tx>
            <c:strRef>
              <c:f>Свод!$H$199</c:f>
              <c:strCache>
                <c:ptCount val="1"/>
                <c:pt idx="0">
                  <c:v>NMVOCs</c:v>
                </c:pt>
              </c:strCache>
            </c:strRef>
          </c:tx>
          <c:spPr>
            <a:pattFill prst="trellis">
              <a:fgClr>
                <a:schemeClr val="bg2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Свод!$A$228:$A$230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Свод!$H$228:$H$230</c:f>
              <c:numCache>
                <c:formatCode>0.000</c:formatCode>
                <c:ptCount val="3"/>
                <c:pt idx="0">
                  <c:v>0.12</c:v>
                </c:pt>
                <c:pt idx="1">
                  <c:v>0.115</c:v>
                </c:pt>
                <c:pt idx="2">
                  <c:v>0.11799999999999999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2B-4FC4-8082-FE291DB3F7C3}"/>
            </c:ext>
          </c:extLst>
        </c:ser>
        <c:ser>
          <c:idx val="3"/>
          <c:order val="3"/>
          <c:tx>
            <c:strRef>
              <c:f>Свод!$I$199</c:f>
              <c:strCache>
                <c:ptCount val="1"/>
                <c:pt idx="0">
                  <c:v>SO2</c:v>
                </c:pt>
              </c:strCache>
            </c:strRef>
          </c:tx>
          <c:spPr>
            <a:pattFill prst="trellis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Свод!$A$228:$A$230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Свод!$I$228:$I$230</c:f>
              <c:numCache>
                <c:formatCode>0.000</c:formatCode>
                <c:ptCount val="3"/>
                <c:pt idx="0">
                  <c:v>1.0999999999999999E-2</c:v>
                </c:pt>
                <c:pt idx="1">
                  <c:v>0.01</c:v>
                </c:pt>
                <c:pt idx="2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2B-4FC4-8082-FE291DB3F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704080"/>
        <c:axId val="169706992"/>
      </c:barChart>
      <c:catAx>
        <c:axId val="1697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706992"/>
        <c:crosses val="autoZero"/>
        <c:auto val="1"/>
        <c:lblAlgn val="ctr"/>
        <c:lblOffset val="100"/>
        <c:noMultiLvlLbl val="0"/>
      </c:catAx>
      <c:valAx>
        <c:axId val="16970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az-Cyrl-AZ"/>
                  <a:t>Гг</a:t>
                </a:r>
              </a:p>
            </c:rich>
          </c:tx>
          <c:layout>
            <c:manualLayout>
              <c:xMode val="edge"/>
              <c:yMode val="edge"/>
              <c:x val="9.1666723477747084E-2"/>
              <c:y val="7.711276124879253E-2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70408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413141539125792"/>
          <c:y val="0.9223050434796487"/>
          <c:w val="0.41173716921748416"/>
          <c:h val="5.005428381457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Gg Co2 eq</a:t>
            </a:r>
            <a:endParaRPr lang="az-Cyrl-AZ"/>
          </a:p>
        </c:rich>
      </c:tx>
      <c:layout>
        <c:manualLayout>
          <c:xMode val="edge"/>
          <c:yMode val="edge"/>
          <c:x val="1.9376350393443022E-2"/>
          <c:y val="2.424215504538229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779272387635914E-2"/>
          <c:y val="0.11495136715082718"/>
          <c:w val="0.88266509040036456"/>
          <c:h val="0.68269138972299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Свод!$CN$2</c:f>
              <c:strCache>
                <c:ptCount val="1"/>
                <c:pt idx="0">
                  <c:v>Total emissions</c:v>
                </c:pt>
              </c:strCache>
            </c:strRef>
          </c:tx>
          <c:spPr>
            <a:pattFill prst="narHorz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downArrow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Свод!$CM$3:$CM$5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Свод!$CN$3:$CN$5</c:f>
              <c:numCache>
                <c:formatCode>0</c:formatCode>
                <c:ptCount val="3"/>
                <c:pt idx="0">
                  <c:v>17858.410918438476</c:v>
                </c:pt>
                <c:pt idx="1">
                  <c:v>15172.399873940958</c:v>
                </c:pt>
                <c:pt idx="2">
                  <c:v>14711.290291340649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4-4467-8F66-D98E82444CE4}"/>
            </c:ext>
          </c:extLst>
        </c:ser>
        <c:ser>
          <c:idx val="1"/>
          <c:order val="1"/>
          <c:tx>
            <c:strRef>
              <c:f>Свод!$CO$2</c:f>
              <c:strCache>
                <c:ptCount val="1"/>
                <c:pt idx="0">
                  <c:v>Removals</c:v>
                </c:pt>
              </c:strCache>
            </c:strRef>
          </c:tx>
          <c:spPr>
            <a:pattFill prst="narHorz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Свод!$CM$3:$CM$5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Свод!$CO$3:$CO$5</c:f>
              <c:numCache>
                <c:formatCode>0</c:formatCode>
                <c:ptCount val="3"/>
                <c:pt idx="0">
                  <c:v>-10941.370537922499</c:v>
                </c:pt>
                <c:pt idx="1">
                  <c:v>-10954.623783305</c:v>
                </c:pt>
                <c:pt idx="2">
                  <c:v>-10960.100073228899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4-4467-8F66-D98E82444CE4}"/>
            </c:ext>
          </c:extLst>
        </c:ser>
        <c:ser>
          <c:idx val="2"/>
          <c:order val="2"/>
          <c:tx>
            <c:strRef>
              <c:f>Свод!$CP$2</c:f>
              <c:strCache>
                <c:ptCount val="1"/>
                <c:pt idx="0">
                  <c:v>Net Emissions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downArrow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Свод!$CM$3:$CM$5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Свод!$CP$3:$CP$5</c:f>
              <c:numCache>
                <c:formatCode>0</c:formatCode>
                <c:ptCount val="3"/>
                <c:pt idx="0">
                  <c:v>6917.0403805159767</c:v>
                </c:pt>
                <c:pt idx="1">
                  <c:v>4217.7760906359581</c:v>
                </c:pt>
                <c:pt idx="2">
                  <c:v>3751.1902181117493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34-4467-8F66-D98E82444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9272240"/>
        <c:axId val="1609262672"/>
      </c:barChart>
      <c:catAx>
        <c:axId val="160927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09262672"/>
        <c:crosses val="autoZero"/>
        <c:auto val="1"/>
        <c:lblAlgn val="ctr"/>
        <c:lblOffset val="100"/>
        <c:noMultiLvlLbl val="0"/>
      </c:catAx>
      <c:valAx>
        <c:axId val="160926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cross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0927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362550157470736E-2"/>
          <c:y val="0.87035710814308553"/>
          <c:w val="0.93463744984252928"/>
          <c:h val="0.107664876217912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Gg CO2 eq</a:t>
            </a:r>
          </a:p>
        </c:rich>
      </c:tx>
      <c:layout>
        <c:manualLayout>
          <c:xMode val="edge"/>
          <c:yMode val="edge"/>
          <c:x val="1.6347008876834507E-2"/>
          <c:y val="2.5322996385562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Свод!$CI$2</c:f>
              <c:strCache>
                <c:ptCount val="1"/>
                <c:pt idx="0">
                  <c:v>Total emissions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Свод!$CH$3:$CH$33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Свод!$CI$3:$CI$33</c:f>
              <c:numCache>
                <c:formatCode>0</c:formatCode>
                <c:ptCount val="31"/>
                <c:pt idx="0">
                  <c:v>28290.67575474687</c:v>
                </c:pt>
                <c:pt idx="1">
                  <c:v>25986.552769661645</c:v>
                </c:pt>
                <c:pt idx="2">
                  <c:v>21529.153606714946</c:v>
                </c:pt>
                <c:pt idx="3">
                  <c:v>15419.820899948614</c:v>
                </c:pt>
                <c:pt idx="4">
                  <c:v>11166.686238753982</c:v>
                </c:pt>
                <c:pt idx="5">
                  <c:v>8805.6693854968871</c:v>
                </c:pt>
                <c:pt idx="6">
                  <c:v>8515.6033038184214</c:v>
                </c:pt>
                <c:pt idx="7">
                  <c:v>9284.0893784194068</c:v>
                </c:pt>
                <c:pt idx="8">
                  <c:v>8690.902595306934</c:v>
                </c:pt>
                <c:pt idx="9">
                  <c:v>8570.9597948076516</c:v>
                </c:pt>
                <c:pt idx="10">
                  <c:v>8276.4966179803396</c:v>
                </c:pt>
                <c:pt idx="11">
                  <c:v>8717.616365332924</c:v>
                </c:pt>
                <c:pt idx="12">
                  <c:v>8440.6412599538489</c:v>
                </c:pt>
                <c:pt idx="13">
                  <c:v>8675.8907010697294</c:v>
                </c:pt>
                <c:pt idx="14">
                  <c:v>9035.0114802752178</c:v>
                </c:pt>
                <c:pt idx="15">
                  <c:v>9540.985107571656</c:v>
                </c:pt>
                <c:pt idx="16">
                  <c:v>9779.6242252601915</c:v>
                </c:pt>
                <c:pt idx="17">
                  <c:v>10831.178978044753</c:v>
                </c:pt>
                <c:pt idx="18">
                  <c:v>11910.379145953533</c:v>
                </c:pt>
                <c:pt idx="19">
                  <c:v>11670.734675630547</c:v>
                </c:pt>
                <c:pt idx="20">
                  <c:v>11267.546979830382</c:v>
                </c:pt>
                <c:pt idx="21">
                  <c:v>13013.456213749725</c:v>
                </c:pt>
                <c:pt idx="22">
                  <c:v>14804.992243952964</c:v>
                </c:pt>
                <c:pt idx="23">
                  <c:v>14886.186753548931</c:v>
                </c:pt>
                <c:pt idx="24">
                  <c:v>15554.849774148319</c:v>
                </c:pt>
                <c:pt idx="25">
                  <c:v>16203.404895123673</c:v>
                </c:pt>
                <c:pt idx="26">
                  <c:v>14949.94018498227</c:v>
                </c:pt>
                <c:pt idx="27">
                  <c:v>15844.781117005203</c:v>
                </c:pt>
                <c:pt idx="28">
                  <c:v>17858.410918438476</c:v>
                </c:pt>
                <c:pt idx="29">
                  <c:v>15172.399873940958</c:v>
                </c:pt>
                <c:pt idx="30">
                  <c:v>14711.290291340649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9-42F5-86D6-2874D2CEE8E4}"/>
            </c:ext>
          </c:extLst>
        </c:ser>
        <c:ser>
          <c:idx val="1"/>
          <c:order val="1"/>
          <c:tx>
            <c:strRef>
              <c:f>Свод!$CJ$2</c:f>
              <c:strCache>
                <c:ptCount val="1"/>
                <c:pt idx="0">
                  <c:v>Removals</c:v>
                </c:pt>
              </c:strCache>
            </c:strRef>
          </c:tx>
          <c:spPr>
            <a:ln w="15875" cap="rnd">
              <a:solidFill>
                <a:srgbClr val="00E26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E266"/>
              </a:solidFill>
              <a:ln w="9525">
                <a:noFill/>
              </a:ln>
              <a:effectLst/>
            </c:spPr>
          </c:marker>
          <c:trendline>
            <c:spPr>
              <a:ln w="31750" cap="rnd">
                <a:solidFill>
                  <a:srgbClr val="00E26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Свод!$CH$3:$CH$33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Свод!$CJ$3:$CJ$33</c:f>
              <c:numCache>
                <c:formatCode>0</c:formatCode>
                <c:ptCount val="31"/>
                <c:pt idx="0">
                  <c:v>-10273.525171351601</c:v>
                </c:pt>
                <c:pt idx="1">
                  <c:v>-10294.4825360862</c:v>
                </c:pt>
                <c:pt idx="2">
                  <c:v>-10289.530417681401</c:v>
                </c:pt>
                <c:pt idx="3">
                  <c:v>-10293.5741052142</c:v>
                </c:pt>
                <c:pt idx="4">
                  <c:v>-10309.734291492099</c:v>
                </c:pt>
                <c:pt idx="5">
                  <c:v>-10323.6469528208</c:v>
                </c:pt>
                <c:pt idx="6">
                  <c:v>-10032.158757167101</c:v>
                </c:pt>
                <c:pt idx="7">
                  <c:v>-10303.285695286801</c:v>
                </c:pt>
                <c:pt idx="8">
                  <c:v>-10331.5113478896</c:v>
                </c:pt>
                <c:pt idx="9">
                  <c:v>-10339.0948362698</c:v>
                </c:pt>
                <c:pt idx="10">
                  <c:v>-10303.876819938399</c:v>
                </c:pt>
                <c:pt idx="11">
                  <c:v>-10221.397809956799</c:v>
                </c:pt>
                <c:pt idx="12">
                  <c:v>-10239.2599738393</c:v>
                </c:pt>
                <c:pt idx="13">
                  <c:v>-9914.3159746724905</c:v>
                </c:pt>
                <c:pt idx="14">
                  <c:v>-10302.8660812045</c:v>
                </c:pt>
                <c:pt idx="15">
                  <c:v>-10205.986026917901</c:v>
                </c:pt>
                <c:pt idx="16">
                  <c:v>-10208.9288337945</c:v>
                </c:pt>
                <c:pt idx="17">
                  <c:v>-10309.901801418</c:v>
                </c:pt>
                <c:pt idx="18">
                  <c:v>-10250.7049287102</c:v>
                </c:pt>
                <c:pt idx="19">
                  <c:v>-10303.4021626716</c:v>
                </c:pt>
                <c:pt idx="20">
                  <c:v>-10334.544220818099</c:v>
                </c:pt>
                <c:pt idx="21">
                  <c:v>-10295.773858763099</c:v>
                </c:pt>
                <c:pt idx="22">
                  <c:v>-10324.340000832601</c:v>
                </c:pt>
                <c:pt idx="23">
                  <c:v>-10216.191430852499</c:v>
                </c:pt>
                <c:pt idx="24">
                  <c:v>-10327.717642706501</c:v>
                </c:pt>
                <c:pt idx="25">
                  <c:v>-10336.5304369326</c:v>
                </c:pt>
                <c:pt idx="26">
                  <c:v>-10302.540278723</c:v>
                </c:pt>
                <c:pt idx="27">
                  <c:v>-10367.313944890488</c:v>
                </c:pt>
                <c:pt idx="28">
                  <c:v>-10941.370537922499</c:v>
                </c:pt>
                <c:pt idx="29">
                  <c:v>-10954.623783305</c:v>
                </c:pt>
                <c:pt idx="30">
                  <c:v>-10960.100073228899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9-42F5-86D6-2874D2CEE8E4}"/>
            </c:ext>
          </c:extLst>
        </c:ser>
        <c:ser>
          <c:idx val="2"/>
          <c:order val="2"/>
          <c:tx>
            <c:strRef>
              <c:f>Свод!$CK$2</c:f>
              <c:strCache>
                <c:ptCount val="1"/>
                <c:pt idx="0">
                  <c:v>Net Emissions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Свод!$CH$3:$CH$33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Свод!$CK$3:$CK$33</c:f>
              <c:numCache>
                <c:formatCode>0</c:formatCode>
                <c:ptCount val="31"/>
                <c:pt idx="0">
                  <c:v>18017.150583395269</c:v>
                </c:pt>
                <c:pt idx="1">
                  <c:v>15692.070233575445</c:v>
                </c:pt>
                <c:pt idx="2">
                  <c:v>11239.623189033546</c:v>
                </c:pt>
                <c:pt idx="3">
                  <c:v>5126.2467947344139</c:v>
                </c:pt>
                <c:pt idx="4">
                  <c:v>856.95194726188311</c:v>
                </c:pt>
                <c:pt idx="5">
                  <c:v>-1517.9775673239128</c:v>
                </c:pt>
                <c:pt idx="6">
                  <c:v>-1516.5554533486793</c:v>
                </c:pt>
                <c:pt idx="7">
                  <c:v>-1019.1963168673938</c:v>
                </c:pt>
                <c:pt idx="8">
                  <c:v>-1640.6087525826661</c:v>
                </c:pt>
                <c:pt idx="9">
                  <c:v>-1768.1350414621484</c:v>
                </c:pt>
                <c:pt idx="10">
                  <c:v>-2027.3802019580598</c:v>
                </c:pt>
                <c:pt idx="11">
                  <c:v>-1503.7814446238754</c:v>
                </c:pt>
                <c:pt idx="12">
                  <c:v>-1798.6187138854511</c:v>
                </c:pt>
                <c:pt idx="13">
                  <c:v>-1238.4252736027611</c:v>
                </c:pt>
                <c:pt idx="14">
                  <c:v>-1267.8546009292822</c:v>
                </c:pt>
                <c:pt idx="15">
                  <c:v>-665.0009193462447</c:v>
                </c:pt>
                <c:pt idx="16">
                  <c:v>-429.3046085343085</c:v>
                </c:pt>
                <c:pt idx="17">
                  <c:v>521.27717662675241</c:v>
                </c:pt>
                <c:pt idx="18">
                  <c:v>1659.6742172433333</c:v>
                </c:pt>
                <c:pt idx="19">
                  <c:v>1367.3325129589466</c:v>
                </c:pt>
                <c:pt idx="20">
                  <c:v>933.0027590122827</c:v>
                </c:pt>
                <c:pt idx="21">
                  <c:v>2717.6823549866258</c:v>
                </c:pt>
                <c:pt idx="22">
                  <c:v>4480.652243120363</c:v>
                </c:pt>
                <c:pt idx="23">
                  <c:v>4669.9953226964317</c:v>
                </c:pt>
                <c:pt idx="24">
                  <c:v>5227.1321314418183</c:v>
                </c:pt>
                <c:pt idx="25">
                  <c:v>5866.8744581910723</c:v>
                </c:pt>
                <c:pt idx="26">
                  <c:v>4647.3999062592702</c:v>
                </c:pt>
                <c:pt idx="27">
                  <c:v>5477.4671721147151</c:v>
                </c:pt>
                <c:pt idx="28">
                  <c:v>6917.0403805159767</c:v>
                </c:pt>
                <c:pt idx="29">
                  <c:v>4217.7760906359581</c:v>
                </c:pt>
                <c:pt idx="30">
                  <c:v>3751.1902181117493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09-42F5-86D6-2874D2CEE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287632"/>
        <c:axId val="1609292208"/>
      </c:lineChart>
      <c:catAx>
        <c:axId val="1609287632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09292208"/>
        <c:crosses val="autoZero"/>
        <c:auto val="1"/>
        <c:lblAlgn val="ctr"/>
        <c:lblOffset val="100"/>
        <c:noMultiLvlLbl val="0"/>
      </c:catAx>
      <c:valAx>
        <c:axId val="160929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0"/>
        <c:majorTickMark val="cross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0928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0466270247189E-2"/>
          <c:y val="3.7252051862749255E-2"/>
          <c:w val="0.88780359738814663"/>
          <c:h val="0.791485831168708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Свод!$B$304</c:f>
              <c:strCache>
                <c:ptCount val="1"/>
                <c:pt idx="0">
                  <c:v>Энергетика</c:v>
                </c:pt>
              </c:strCache>
            </c:strRef>
          </c:tx>
          <c:spPr>
            <a:pattFill prst="trellis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Свод!$A$305:$A$335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Свод!$B$305:$B$335</c:f>
              <c:numCache>
                <c:formatCode>0.000</c:formatCode>
                <c:ptCount val="31"/>
                <c:pt idx="0">
                  <c:v>20529.718867015701</c:v>
                </c:pt>
                <c:pt idx="1">
                  <c:v>18063.522718375199</c:v>
                </c:pt>
                <c:pt idx="2">
                  <c:v>14382.566952217499</c:v>
                </c:pt>
                <c:pt idx="3">
                  <c:v>10629.4282155451</c:v>
                </c:pt>
                <c:pt idx="4">
                  <c:v>7379.8894531030101</c:v>
                </c:pt>
                <c:pt idx="5">
                  <c:v>5398.6753775664902</c:v>
                </c:pt>
                <c:pt idx="6">
                  <c:v>5084.3893310446501</c:v>
                </c:pt>
                <c:pt idx="7">
                  <c:v>5387.2903845869496</c:v>
                </c:pt>
                <c:pt idx="8">
                  <c:v>4813.97699713783</c:v>
                </c:pt>
                <c:pt idx="9">
                  <c:v>4800.6564546489699</c:v>
                </c:pt>
                <c:pt idx="10">
                  <c:v>4421.0422670015596</c:v>
                </c:pt>
                <c:pt idx="11">
                  <c:v>4837.8028653129904</c:v>
                </c:pt>
                <c:pt idx="12">
                  <c:v>4478.8443688645802</c:v>
                </c:pt>
                <c:pt idx="13">
                  <c:v>4625.3401392894102</c:v>
                </c:pt>
                <c:pt idx="14">
                  <c:v>4859.1195227744101</c:v>
                </c:pt>
                <c:pt idx="15">
                  <c:v>5213.31557903057</c:v>
                </c:pt>
                <c:pt idx="16">
                  <c:v>5239.2707290075105</c:v>
                </c:pt>
                <c:pt idx="17">
                  <c:v>6160.4003462600504</c:v>
                </c:pt>
                <c:pt idx="18">
                  <c:v>7070.7791745820896</c:v>
                </c:pt>
                <c:pt idx="19">
                  <c:v>6911.5878889667301</c:v>
                </c:pt>
                <c:pt idx="20">
                  <c:v>6273.3560168491704</c:v>
                </c:pt>
                <c:pt idx="21">
                  <c:v>7658.6523745231598</c:v>
                </c:pt>
                <c:pt idx="22">
                  <c:v>9205.8122853087607</c:v>
                </c:pt>
                <c:pt idx="23">
                  <c:v>8958.7669861728009</c:v>
                </c:pt>
                <c:pt idx="24">
                  <c:v>9221.2087889752002</c:v>
                </c:pt>
                <c:pt idx="25">
                  <c:v>9920.1060528473699</c:v>
                </c:pt>
                <c:pt idx="26">
                  <c:v>8546.3743680225307</c:v>
                </c:pt>
                <c:pt idx="27">
                  <c:v>9129.5035868626292</c:v>
                </c:pt>
                <c:pt idx="28">
                  <c:v>10923.479583088292</c:v>
                </c:pt>
                <c:pt idx="29">
                  <c:v>8179.5743243999523</c:v>
                </c:pt>
                <c:pt idx="30">
                  <c:v>7648.1891656250218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9-4EC7-BE4F-C84339E9CFDD}"/>
            </c:ext>
          </c:extLst>
        </c:ser>
        <c:ser>
          <c:idx val="1"/>
          <c:order val="1"/>
          <c:tx>
            <c:strRef>
              <c:f>Свод!$C$304</c:f>
              <c:strCache>
                <c:ptCount val="1"/>
                <c:pt idx="0">
                  <c:v>ППИП</c:v>
                </c:pt>
              </c:strCache>
            </c:strRef>
          </c:tx>
          <c:spPr>
            <a:pattFill prst="narHorz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Свод!$A$305:$A$335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Свод!$C$305:$C$335</c:f>
              <c:numCache>
                <c:formatCode>0.000</c:formatCode>
                <c:ptCount val="31"/>
                <c:pt idx="0">
                  <c:v>871.63847402338502</c:v>
                </c:pt>
                <c:pt idx="1">
                  <c:v>829.76466551818498</c:v>
                </c:pt>
                <c:pt idx="2">
                  <c:v>636.14450782381903</c:v>
                </c:pt>
                <c:pt idx="3">
                  <c:v>393.42707414325599</c:v>
                </c:pt>
                <c:pt idx="4">
                  <c:v>210.270232123499</c:v>
                </c:pt>
                <c:pt idx="5">
                  <c:v>169.14894351675301</c:v>
                </c:pt>
                <c:pt idx="6">
                  <c:v>271.20713324028901</c:v>
                </c:pt>
                <c:pt idx="7">
                  <c:v>331.97053034637798</c:v>
                </c:pt>
                <c:pt idx="8">
                  <c:v>346.57761867127698</c:v>
                </c:pt>
                <c:pt idx="9">
                  <c:v>202.09508454778401</c:v>
                </c:pt>
                <c:pt idx="10">
                  <c:v>227.930007403291</c:v>
                </c:pt>
                <c:pt idx="11">
                  <c:v>236.97230514686001</c:v>
                </c:pt>
                <c:pt idx="12">
                  <c:v>269.26131577058101</c:v>
                </c:pt>
                <c:pt idx="13">
                  <c:v>370.01206510989198</c:v>
                </c:pt>
                <c:pt idx="14">
                  <c:v>435.13028900920602</c:v>
                </c:pt>
                <c:pt idx="15">
                  <c:v>482.93025556804298</c:v>
                </c:pt>
                <c:pt idx="16">
                  <c:v>556.22653836132599</c:v>
                </c:pt>
                <c:pt idx="17">
                  <c:v>585.43544479713103</c:v>
                </c:pt>
                <c:pt idx="18">
                  <c:v>507.01080346188598</c:v>
                </c:pt>
                <c:pt idx="19">
                  <c:v>266.18014107650203</c:v>
                </c:pt>
                <c:pt idx="20">
                  <c:v>431.87659687573898</c:v>
                </c:pt>
                <c:pt idx="21">
                  <c:v>569.07942391220297</c:v>
                </c:pt>
                <c:pt idx="22">
                  <c:v>735.16900089866704</c:v>
                </c:pt>
                <c:pt idx="23">
                  <c:v>950.554418530264</c:v>
                </c:pt>
                <c:pt idx="24">
                  <c:v>1073.5051609392101</c:v>
                </c:pt>
                <c:pt idx="25">
                  <c:v>944.07058371616301</c:v>
                </c:pt>
                <c:pt idx="26">
                  <c:v>953.25900915768705</c:v>
                </c:pt>
                <c:pt idx="27">
                  <c:v>1078.09752823901</c:v>
                </c:pt>
                <c:pt idx="28">
                  <c:v>1162.55252274145</c:v>
                </c:pt>
                <c:pt idx="29">
                  <c:v>1160.4962823744299</c:v>
                </c:pt>
                <c:pt idx="30">
                  <c:v>1132.1754065094501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49-4EC7-BE4F-C84339E9CFDD}"/>
            </c:ext>
          </c:extLst>
        </c:ser>
        <c:ser>
          <c:idx val="2"/>
          <c:order val="2"/>
          <c:tx>
            <c:strRef>
              <c:f>Свод!$D$304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pattFill prst="trellis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Свод!$A$305:$A$335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Свод!$D$305:$D$335</c:f>
              <c:numCache>
                <c:formatCode>0.000</c:formatCode>
                <c:ptCount val="31"/>
                <c:pt idx="0">
                  <c:v>6437.6366152734399</c:v>
                </c:pt>
                <c:pt idx="1">
                  <c:v>6641.5792318501799</c:v>
                </c:pt>
                <c:pt idx="2">
                  <c:v>6071.0642043841599</c:v>
                </c:pt>
                <c:pt idx="3">
                  <c:v>3957.8617379185498</c:v>
                </c:pt>
                <c:pt idx="4">
                  <c:v>3154.1111447642502</c:v>
                </c:pt>
                <c:pt idx="5">
                  <c:v>2814.6573510234998</c:v>
                </c:pt>
                <c:pt idx="6">
                  <c:v>2734.1424870876899</c:v>
                </c:pt>
                <c:pt idx="7">
                  <c:v>3144.8410493684801</c:v>
                </c:pt>
                <c:pt idx="8">
                  <c:v>3114.8132998477799</c:v>
                </c:pt>
                <c:pt idx="9">
                  <c:v>3154.5144276829101</c:v>
                </c:pt>
                <c:pt idx="10">
                  <c:v>3210.0437790389701</c:v>
                </c:pt>
                <c:pt idx="11">
                  <c:v>3226.57779238681</c:v>
                </c:pt>
                <c:pt idx="12">
                  <c:v>3270.2107324624299</c:v>
                </c:pt>
                <c:pt idx="13">
                  <c:v>3254.21075581488</c:v>
                </c:pt>
                <c:pt idx="14">
                  <c:v>3308.0480679574398</c:v>
                </c:pt>
                <c:pt idx="15">
                  <c:v>3414.7760794549099</c:v>
                </c:pt>
                <c:pt idx="16">
                  <c:v>3549.5782917612701</c:v>
                </c:pt>
                <c:pt idx="17">
                  <c:v>3651.92017815805</c:v>
                </c:pt>
                <c:pt idx="18">
                  <c:v>3893.0936688193701</c:v>
                </c:pt>
                <c:pt idx="19">
                  <c:v>4033.8219149995998</c:v>
                </c:pt>
                <c:pt idx="20">
                  <c:v>4089.4274896387001</c:v>
                </c:pt>
                <c:pt idx="21">
                  <c:v>4302.0076339175002</c:v>
                </c:pt>
                <c:pt idx="22">
                  <c:v>4369.7949498757298</c:v>
                </c:pt>
                <c:pt idx="23">
                  <c:v>4459.2380946568801</c:v>
                </c:pt>
                <c:pt idx="24">
                  <c:v>4732.3951650164499</c:v>
                </c:pt>
                <c:pt idx="25">
                  <c:v>4803.0180494775796</c:v>
                </c:pt>
                <c:pt idx="26">
                  <c:v>4891.2978555747104</c:v>
                </c:pt>
                <c:pt idx="27">
                  <c:v>5074.3677053210004</c:v>
                </c:pt>
                <c:pt idx="28">
                  <c:v>5196.3416237349202</c:v>
                </c:pt>
                <c:pt idx="29">
                  <c:v>5240.2422945975004</c:v>
                </c:pt>
                <c:pt idx="30">
                  <c:v>5329.9895292050196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9-4EC7-BE4F-C84339E9CFDD}"/>
            </c:ext>
          </c:extLst>
        </c:ser>
        <c:ser>
          <c:idx val="3"/>
          <c:order val="3"/>
          <c:tx>
            <c:strRef>
              <c:f>Свод!$E$304</c:f>
              <c:strCache>
                <c:ptCount val="1"/>
                <c:pt idx="0">
                  <c:v>ЛХДВЗ</c:v>
                </c:pt>
              </c:strCache>
            </c:strRef>
          </c:tx>
          <c:spPr>
            <a:pattFill prst="trellis">
              <a:fgClr>
                <a:srgbClr val="00E266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Свод!$A$305:$A$335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Свод!$E$305:$E$335</c:f>
              <c:numCache>
                <c:formatCode>0.000</c:formatCode>
                <c:ptCount val="31"/>
                <c:pt idx="0">
                  <c:v>-10273.525171351601</c:v>
                </c:pt>
                <c:pt idx="1">
                  <c:v>-10294.4825360862</c:v>
                </c:pt>
                <c:pt idx="2">
                  <c:v>-10289.530417681401</c:v>
                </c:pt>
                <c:pt idx="3">
                  <c:v>-10293.5741052142</c:v>
                </c:pt>
                <c:pt idx="4">
                  <c:v>-10309.734291492099</c:v>
                </c:pt>
                <c:pt idx="5">
                  <c:v>-10323.6469528208</c:v>
                </c:pt>
                <c:pt idx="6">
                  <c:v>-10032.158757167101</c:v>
                </c:pt>
                <c:pt idx="7">
                  <c:v>-10303.285695286801</c:v>
                </c:pt>
                <c:pt idx="8">
                  <c:v>-10331.5113478896</c:v>
                </c:pt>
                <c:pt idx="9">
                  <c:v>-10339.0948362698</c:v>
                </c:pt>
                <c:pt idx="10">
                  <c:v>-10303.876819938399</c:v>
                </c:pt>
                <c:pt idx="11">
                  <c:v>-10221.397809956799</c:v>
                </c:pt>
                <c:pt idx="12">
                  <c:v>-10239.2599738393</c:v>
                </c:pt>
                <c:pt idx="13">
                  <c:v>-9914.3159746724905</c:v>
                </c:pt>
                <c:pt idx="14">
                  <c:v>-10302.8660812045</c:v>
                </c:pt>
                <c:pt idx="15">
                  <c:v>-10205.986026917901</c:v>
                </c:pt>
                <c:pt idx="16">
                  <c:v>-10208.9288337945</c:v>
                </c:pt>
                <c:pt idx="17">
                  <c:v>-10309.901801418</c:v>
                </c:pt>
                <c:pt idx="18">
                  <c:v>-10250.7049287102</c:v>
                </c:pt>
                <c:pt idx="19">
                  <c:v>-10303.4021626716</c:v>
                </c:pt>
                <c:pt idx="20">
                  <c:v>-10334.544220818099</c:v>
                </c:pt>
                <c:pt idx="21">
                  <c:v>-10295.773858763099</c:v>
                </c:pt>
                <c:pt idx="22">
                  <c:v>-10324.340000832601</c:v>
                </c:pt>
                <c:pt idx="23">
                  <c:v>-10216.191430852499</c:v>
                </c:pt>
                <c:pt idx="24">
                  <c:v>-10327.717642706501</c:v>
                </c:pt>
                <c:pt idx="25">
                  <c:v>-10336.5304369326</c:v>
                </c:pt>
                <c:pt idx="26">
                  <c:v>-10302.540278723</c:v>
                </c:pt>
                <c:pt idx="27">
                  <c:v>-10367.3139448905</c:v>
                </c:pt>
                <c:pt idx="28">
                  <c:v>-10941.370537922499</c:v>
                </c:pt>
                <c:pt idx="29">
                  <c:v>-10954.623783305</c:v>
                </c:pt>
                <c:pt idx="30">
                  <c:v>-10960.100073228899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49-4EC7-BE4F-C84339E9CFDD}"/>
            </c:ext>
          </c:extLst>
        </c:ser>
        <c:ser>
          <c:idx val="4"/>
          <c:order val="4"/>
          <c:tx>
            <c:strRef>
              <c:f>Свод!$F$304</c:f>
              <c:strCache>
                <c:ptCount val="1"/>
                <c:pt idx="0">
                  <c:v>Отходы</c:v>
                </c:pt>
              </c:strCache>
            </c:strRef>
          </c:tx>
          <c:spPr>
            <a:pattFill prst="trellis">
              <a:fgClr>
                <a:srgbClr val="7030A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Свод!$A$305:$A$335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Свод!$F$305:$F$335</c:f>
              <c:numCache>
                <c:formatCode>0.000</c:formatCode>
                <c:ptCount val="31"/>
                <c:pt idx="0">
                  <c:v>451.68179843433001</c:v>
                </c:pt>
                <c:pt idx="1">
                  <c:v>451.68615391803399</c:v>
                </c:pt>
                <c:pt idx="2">
                  <c:v>439.37794228950003</c:v>
                </c:pt>
                <c:pt idx="3">
                  <c:v>439.103872341684</c:v>
                </c:pt>
                <c:pt idx="4">
                  <c:v>422.41540876322699</c:v>
                </c:pt>
                <c:pt idx="5">
                  <c:v>423.18771339014802</c:v>
                </c:pt>
                <c:pt idx="6">
                  <c:v>425.86435244579201</c:v>
                </c:pt>
                <c:pt idx="7">
                  <c:v>419.98741411759897</c:v>
                </c:pt>
                <c:pt idx="8">
                  <c:v>415.53467965004899</c:v>
                </c:pt>
                <c:pt idx="9">
                  <c:v>413.69382792798899</c:v>
                </c:pt>
                <c:pt idx="10">
                  <c:v>417.48056453652401</c:v>
                </c:pt>
                <c:pt idx="11">
                  <c:v>416.26340248627002</c:v>
                </c:pt>
                <c:pt idx="12">
                  <c:v>422.324842856256</c:v>
                </c:pt>
                <c:pt idx="13">
                  <c:v>426.32774085555099</c:v>
                </c:pt>
                <c:pt idx="14">
                  <c:v>432.71360053415998</c:v>
                </c:pt>
                <c:pt idx="15">
                  <c:v>429.96319351813003</c:v>
                </c:pt>
                <c:pt idx="16">
                  <c:v>434.54866613008602</c:v>
                </c:pt>
                <c:pt idx="17">
                  <c:v>433.42300882952298</c:v>
                </c:pt>
                <c:pt idx="18">
                  <c:v>439.49549909017099</c:v>
                </c:pt>
                <c:pt idx="19">
                  <c:v>459.14473058771898</c:v>
                </c:pt>
                <c:pt idx="20">
                  <c:v>472.88687646677403</c:v>
                </c:pt>
                <c:pt idx="21">
                  <c:v>483.71678139686497</c:v>
                </c:pt>
                <c:pt idx="22">
                  <c:v>494.21600786980599</c:v>
                </c:pt>
                <c:pt idx="23">
                  <c:v>517.62725418898594</c:v>
                </c:pt>
                <c:pt idx="24">
                  <c:v>527.74065921746705</c:v>
                </c:pt>
                <c:pt idx="25">
                  <c:v>536.21020908255696</c:v>
                </c:pt>
                <c:pt idx="26">
                  <c:v>559.00895222735005</c:v>
                </c:pt>
                <c:pt idx="27">
                  <c:v>562.81229658256598</c:v>
                </c:pt>
                <c:pt idx="28">
                  <c:v>576.03718887381206</c:v>
                </c:pt>
                <c:pt idx="29">
                  <c:v>592.08697256907499</c:v>
                </c:pt>
                <c:pt idx="30">
                  <c:v>600.93619000115496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49-4EC7-BE4F-C84339E9C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18899104"/>
        <c:axId val="1318897440"/>
      </c:barChart>
      <c:catAx>
        <c:axId val="1318899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18897440"/>
        <c:crosses val="autoZero"/>
        <c:auto val="1"/>
        <c:lblAlgn val="ctr"/>
        <c:lblOffset val="100"/>
        <c:noMultiLvlLbl val="0"/>
      </c:catAx>
      <c:valAx>
        <c:axId val="131889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Гг</a:t>
                </a:r>
                <a:r>
                  <a:rPr lang="en-US"/>
                  <a:t> CO2 </a:t>
                </a:r>
                <a:r>
                  <a:rPr lang="ru-RU"/>
                  <a:t>экв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3380870449034292E-2"/>
              <c:y val="7.4693430545989224E-3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@" sourceLinked="0"/>
        <c:majorTickMark val="cross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1889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92723151533253"/>
          <c:y val="0.92675684673230496"/>
          <c:w val="0.66394780368972928"/>
          <c:h val="6.1595905304511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2922134733156"/>
          <c:y val="5.0925925925925923E-2"/>
          <c:w val="0.83476377952755898"/>
          <c:h val="0.8416746864975212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narVert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accent5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leftArrow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Свод!$A$228:$A$230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Свод!$B$228:$B$230</c:f>
              <c:numCache>
                <c:formatCode>0.000</c:formatCode>
                <c:ptCount val="3"/>
                <c:pt idx="0">
                  <c:v>4.3977840192000004</c:v>
                </c:pt>
                <c:pt idx="1">
                  <c:v>4.2091850944000004</c:v>
                </c:pt>
                <c:pt idx="2">
                  <c:v>4.3283002047999997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8-4F97-BA19-C1A01772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axId val="1931299935"/>
        <c:axId val="1931299103"/>
      </c:barChart>
      <c:catAx>
        <c:axId val="193129993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1299103"/>
        <c:crosses val="autoZero"/>
        <c:auto val="1"/>
        <c:lblAlgn val="ctr"/>
        <c:lblOffset val="100"/>
        <c:noMultiLvlLbl val="0"/>
      </c:catAx>
      <c:valAx>
        <c:axId val="1931299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Gg</a:t>
                </a:r>
                <a:endParaRPr lang="az-Cyrl-AZ"/>
              </a:p>
            </c:rich>
          </c:tx>
          <c:layout>
            <c:manualLayout>
              <c:xMode val="edge"/>
              <c:yMode val="edge"/>
              <c:x val="0.92399300087489067"/>
              <c:y val="0.80923592884222806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1299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12.xml"/><Relationship Id="rId18" Type="http://schemas.openxmlformats.org/officeDocument/2006/relationships/chart" Target="../charts/chart117.xml"/><Relationship Id="rId26" Type="http://schemas.openxmlformats.org/officeDocument/2006/relationships/chart" Target="../charts/chart125.xml"/><Relationship Id="rId21" Type="http://schemas.openxmlformats.org/officeDocument/2006/relationships/chart" Target="../charts/chart120.xml"/><Relationship Id="rId34" Type="http://schemas.openxmlformats.org/officeDocument/2006/relationships/chart" Target="../charts/chart133.xml"/><Relationship Id="rId7" Type="http://schemas.openxmlformats.org/officeDocument/2006/relationships/chart" Target="../charts/chart106.xml"/><Relationship Id="rId12" Type="http://schemas.openxmlformats.org/officeDocument/2006/relationships/chart" Target="../charts/chart111.xml"/><Relationship Id="rId17" Type="http://schemas.openxmlformats.org/officeDocument/2006/relationships/chart" Target="../charts/chart116.xml"/><Relationship Id="rId25" Type="http://schemas.openxmlformats.org/officeDocument/2006/relationships/chart" Target="../charts/chart124.xml"/><Relationship Id="rId33" Type="http://schemas.openxmlformats.org/officeDocument/2006/relationships/chart" Target="../charts/chart132.xml"/><Relationship Id="rId2" Type="http://schemas.openxmlformats.org/officeDocument/2006/relationships/chart" Target="../charts/chart101.xml"/><Relationship Id="rId16" Type="http://schemas.openxmlformats.org/officeDocument/2006/relationships/chart" Target="../charts/chart115.xml"/><Relationship Id="rId20" Type="http://schemas.openxmlformats.org/officeDocument/2006/relationships/chart" Target="../charts/chart119.xml"/><Relationship Id="rId29" Type="http://schemas.openxmlformats.org/officeDocument/2006/relationships/chart" Target="../charts/chart128.xml"/><Relationship Id="rId1" Type="http://schemas.openxmlformats.org/officeDocument/2006/relationships/chart" Target="../charts/chart100.xml"/><Relationship Id="rId6" Type="http://schemas.openxmlformats.org/officeDocument/2006/relationships/chart" Target="../charts/chart105.xml"/><Relationship Id="rId11" Type="http://schemas.openxmlformats.org/officeDocument/2006/relationships/chart" Target="../charts/chart110.xml"/><Relationship Id="rId24" Type="http://schemas.openxmlformats.org/officeDocument/2006/relationships/chart" Target="../charts/chart123.xml"/><Relationship Id="rId32" Type="http://schemas.openxmlformats.org/officeDocument/2006/relationships/chart" Target="../charts/chart131.xml"/><Relationship Id="rId37" Type="http://schemas.openxmlformats.org/officeDocument/2006/relationships/chart" Target="../charts/chart136.xml"/><Relationship Id="rId5" Type="http://schemas.openxmlformats.org/officeDocument/2006/relationships/chart" Target="../charts/chart104.xml"/><Relationship Id="rId15" Type="http://schemas.openxmlformats.org/officeDocument/2006/relationships/chart" Target="../charts/chart114.xml"/><Relationship Id="rId23" Type="http://schemas.openxmlformats.org/officeDocument/2006/relationships/chart" Target="../charts/chart122.xml"/><Relationship Id="rId28" Type="http://schemas.openxmlformats.org/officeDocument/2006/relationships/chart" Target="../charts/chart127.xml"/><Relationship Id="rId36" Type="http://schemas.openxmlformats.org/officeDocument/2006/relationships/chart" Target="../charts/chart135.xml"/><Relationship Id="rId10" Type="http://schemas.openxmlformats.org/officeDocument/2006/relationships/chart" Target="../charts/chart109.xml"/><Relationship Id="rId19" Type="http://schemas.openxmlformats.org/officeDocument/2006/relationships/chart" Target="../charts/chart118.xml"/><Relationship Id="rId31" Type="http://schemas.openxmlformats.org/officeDocument/2006/relationships/chart" Target="../charts/chart130.xml"/><Relationship Id="rId4" Type="http://schemas.openxmlformats.org/officeDocument/2006/relationships/chart" Target="../charts/chart103.xml"/><Relationship Id="rId9" Type="http://schemas.openxmlformats.org/officeDocument/2006/relationships/chart" Target="../charts/chart108.xml"/><Relationship Id="rId14" Type="http://schemas.openxmlformats.org/officeDocument/2006/relationships/chart" Target="../charts/chart113.xml"/><Relationship Id="rId22" Type="http://schemas.openxmlformats.org/officeDocument/2006/relationships/chart" Target="../charts/chart121.xml"/><Relationship Id="rId27" Type="http://schemas.openxmlformats.org/officeDocument/2006/relationships/chart" Target="../charts/chart126.xml"/><Relationship Id="rId30" Type="http://schemas.openxmlformats.org/officeDocument/2006/relationships/chart" Target="../charts/chart129.xml"/><Relationship Id="rId35" Type="http://schemas.openxmlformats.org/officeDocument/2006/relationships/chart" Target="../charts/chart134.xml"/><Relationship Id="rId8" Type="http://schemas.openxmlformats.org/officeDocument/2006/relationships/chart" Target="../charts/chart107.xml"/><Relationship Id="rId3" Type="http://schemas.openxmlformats.org/officeDocument/2006/relationships/chart" Target="../charts/chart10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4.xml"/><Relationship Id="rId3" Type="http://schemas.openxmlformats.org/officeDocument/2006/relationships/chart" Target="../charts/chart139.xml"/><Relationship Id="rId7" Type="http://schemas.openxmlformats.org/officeDocument/2006/relationships/chart" Target="../charts/chart143.xml"/><Relationship Id="rId12" Type="http://schemas.openxmlformats.org/officeDocument/2006/relationships/chart" Target="../charts/chart148.xml"/><Relationship Id="rId2" Type="http://schemas.openxmlformats.org/officeDocument/2006/relationships/chart" Target="../charts/chart138.xml"/><Relationship Id="rId1" Type="http://schemas.openxmlformats.org/officeDocument/2006/relationships/chart" Target="../charts/chart137.xml"/><Relationship Id="rId6" Type="http://schemas.openxmlformats.org/officeDocument/2006/relationships/chart" Target="../charts/chart142.xml"/><Relationship Id="rId11" Type="http://schemas.openxmlformats.org/officeDocument/2006/relationships/chart" Target="../charts/chart147.xml"/><Relationship Id="rId5" Type="http://schemas.openxmlformats.org/officeDocument/2006/relationships/chart" Target="../charts/chart141.xml"/><Relationship Id="rId10" Type="http://schemas.openxmlformats.org/officeDocument/2006/relationships/chart" Target="../charts/chart146.xml"/><Relationship Id="rId4" Type="http://schemas.openxmlformats.org/officeDocument/2006/relationships/chart" Target="../charts/chart140.xml"/><Relationship Id="rId9" Type="http://schemas.openxmlformats.org/officeDocument/2006/relationships/chart" Target="../charts/chart14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6.xml"/><Relationship Id="rId13" Type="http://schemas.openxmlformats.org/officeDocument/2006/relationships/chart" Target="../charts/chart161.xml"/><Relationship Id="rId18" Type="http://schemas.openxmlformats.org/officeDocument/2006/relationships/chart" Target="../charts/chart166.xml"/><Relationship Id="rId3" Type="http://schemas.openxmlformats.org/officeDocument/2006/relationships/chart" Target="../charts/chart151.xml"/><Relationship Id="rId21" Type="http://schemas.openxmlformats.org/officeDocument/2006/relationships/chart" Target="../charts/chart169.xml"/><Relationship Id="rId7" Type="http://schemas.openxmlformats.org/officeDocument/2006/relationships/chart" Target="../charts/chart155.xml"/><Relationship Id="rId12" Type="http://schemas.openxmlformats.org/officeDocument/2006/relationships/chart" Target="../charts/chart160.xml"/><Relationship Id="rId17" Type="http://schemas.openxmlformats.org/officeDocument/2006/relationships/chart" Target="../charts/chart165.xml"/><Relationship Id="rId2" Type="http://schemas.openxmlformats.org/officeDocument/2006/relationships/chart" Target="../charts/chart150.xml"/><Relationship Id="rId16" Type="http://schemas.openxmlformats.org/officeDocument/2006/relationships/chart" Target="../charts/chart164.xml"/><Relationship Id="rId20" Type="http://schemas.openxmlformats.org/officeDocument/2006/relationships/chart" Target="../charts/chart168.xml"/><Relationship Id="rId1" Type="http://schemas.openxmlformats.org/officeDocument/2006/relationships/chart" Target="../charts/chart149.xml"/><Relationship Id="rId6" Type="http://schemas.openxmlformats.org/officeDocument/2006/relationships/chart" Target="../charts/chart154.xml"/><Relationship Id="rId11" Type="http://schemas.openxmlformats.org/officeDocument/2006/relationships/chart" Target="../charts/chart159.xml"/><Relationship Id="rId24" Type="http://schemas.openxmlformats.org/officeDocument/2006/relationships/chart" Target="../charts/chart172.xml"/><Relationship Id="rId5" Type="http://schemas.openxmlformats.org/officeDocument/2006/relationships/chart" Target="../charts/chart153.xml"/><Relationship Id="rId15" Type="http://schemas.openxmlformats.org/officeDocument/2006/relationships/chart" Target="../charts/chart163.xml"/><Relationship Id="rId23" Type="http://schemas.openxmlformats.org/officeDocument/2006/relationships/chart" Target="../charts/chart171.xml"/><Relationship Id="rId10" Type="http://schemas.openxmlformats.org/officeDocument/2006/relationships/chart" Target="../charts/chart158.xml"/><Relationship Id="rId19" Type="http://schemas.openxmlformats.org/officeDocument/2006/relationships/chart" Target="../charts/chart167.xml"/><Relationship Id="rId4" Type="http://schemas.openxmlformats.org/officeDocument/2006/relationships/chart" Target="../charts/chart152.xml"/><Relationship Id="rId9" Type="http://schemas.openxmlformats.org/officeDocument/2006/relationships/chart" Target="../charts/chart157.xml"/><Relationship Id="rId14" Type="http://schemas.openxmlformats.org/officeDocument/2006/relationships/chart" Target="../charts/chart162.xml"/><Relationship Id="rId22" Type="http://schemas.openxmlformats.org/officeDocument/2006/relationships/chart" Target="../charts/chart1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89807</xdr:colOff>
      <xdr:row>0</xdr:row>
      <xdr:rowOff>30616</xdr:rowOff>
    </xdr:from>
    <xdr:to>
      <xdr:col>43</xdr:col>
      <xdr:colOff>337457</xdr:colOff>
      <xdr:row>15</xdr:row>
      <xdr:rowOff>120424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95250</xdr:colOff>
      <xdr:row>138</xdr:row>
      <xdr:rowOff>57150</xdr:rowOff>
    </xdr:from>
    <xdr:to>
      <xdr:col>20</xdr:col>
      <xdr:colOff>476250</xdr:colOff>
      <xdr:row>141</xdr:row>
      <xdr:rowOff>19050</xdr:rowOff>
    </xdr:to>
    <xdr:sp macro="" textlink="">
      <xdr:nvSpPr>
        <xdr:cNvPr id="2" name="Плюс 1"/>
        <xdr:cNvSpPr/>
      </xdr:nvSpPr>
      <xdr:spPr>
        <a:xfrm>
          <a:off x="12515850" y="20989290"/>
          <a:ext cx="381000" cy="464820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95250</xdr:colOff>
      <xdr:row>139</xdr:row>
      <xdr:rowOff>9525</xdr:rowOff>
    </xdr:from>
    <xdr:to>
      <xdr:col>12</xdr:col>
      <xdr:colOff>542925</xdr:colOff>
      <xdr:row>140</xdr:row>
      <xdr:rowOff>57150</xdr:rowOff>
    </xdr:to>
    <xdr:sp macro="" textlink="">
      <xdr:nvSpPr>
        <xdr:cNvPr id="3" name="Стрелка влево 2"/>
        <xdr:cNvSpPr/>
      </xdr:nvSpPr>
      <xdr:spPr>
        <a:xfrm>
          <a:off x="7204710" y="21109305"/>
          <a:ext cx="447675" cy="21526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50800</xdr:colOff>
      <xdr:row>236</xdr:row>
      <xdr:rowOff>58738</xdr:rowOff>
    </xdr:from>
    <xdr:to>
      <xdr:col>19</xdr:col>
      <xdr:colOff>95250</xdr:colOff>
      <xdr:row>255</xdr:row>
      <xdr:rowOff>111125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127000</xdr:colOff>
      <xdr:row>256</xdr:row>
      <xdr:rowOff>11113</xdr:rowOff>
    </xdr:from>
    <xdr:to>
      <xdr:col>19</xdr:col>
      <xdr:colOff>114300</xdr:colOff>
      <xdr:row>276</xdr:row>
      <xdr:rowOff>6350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96609</xdr:colOff>
      <xdr:row>39</xdr:row>
      <xdr:rowOff>12928</xdr:rowOff>
    </xdr:from>
    <xdr:to>
      <xdr:col>26</xdr:col>
      <xdr:colOff>420460</xdr:colOff>
      <xdr:row>57</xdr:row>
      <xdr:rowOff>12928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442233</xdr:colOff>
      <xdr:row>57</xdr:row>
      <xdr:rowOff>116341</xdr:rowOff>
    </xdr:from>
    <xdr:to>
      <xdr:col>22</xdr:col>
      <xdr:colOff>585108</xdr:colOff>
      <xdr:row>75</xdr:row>
      <xdr:rowOff>92528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572860</xdr:colOff>
      <xdr:row>57</xdr:row>
      <xdr:rowOff>70078</xdr:rowOff>
    </xdr:from>
    <xdr:to>
      <xdr:col>27</xdr:col>
      <xdr:colOff>391885</xdr:colOff>
      <xdr:row>75</xdr:row>
      <xdr:rowOff>43543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359230</xdr:colOff>
      <xdr:row>57</xdr:row>
      <xdr:rowOff>65313</xdr:rowOff>
    </xdr:from>
    <xdr:to>
      <xdr:col>32</xdr:col>
      <xdr:colOff>261258</xdr:colOff>
      <xdr:row>75</xdr:row>
      <xdr:rowOff>32656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551091</xdr:colOff>
      <xdr:row>57</xdr:row>
      <xdr:rowOff>38782</xdr:rowOff>
    </xdr:from>
    <xdr:to>
      <xdr:col>36</xdr:col>
      <xdr:colOff>446315</xdr:colOff>
      <xdr:row>71</xdr:row>
      <xdr:rowOff>119744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37</xdr:col>
      <xdr:colOff>85726</xdr:colOff>
      <xdr:row>57</xdr:row>
      <xdr:rowOff>80964</xdr:rowOff>
    </xdr:from>
    <xdr:to>
      <xdr:col>41</xdr:col>
      <xdr:colOff>119744</xdr:colOff>
      <xdr:row>71</xdr:row>
      <xdr:rowOff>76200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41</xdr:col>
      <xdr:colOff>114303</xdr:colOff>
      <xdr:row>57</xdr:row>
      <xdr:rowOff>113619</xdr:rowOff>
    </xdr:from>
    <xdr:to>
      <xdr:col>45</xdr:col>
      <xdr:colOff>119745</xdr:colOff>
      <xdr:row>72</xdr:row>
      <xdr:rowOff>10886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133350</xdr:colOff>
      <xdr:row>78</xdr:row>
      <xdr:rowOff>4763</xdr:rowOff>
    </xdr:from>
    <xdr:to>
      <xdr:col>26</xdr:col>
      <xdr:colOff>57150</xdr:colOff>
      <xdr:row>94</xdr:row>
      <xdr:rowOff>23813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142875</xdr:colOff>
      <xdr:row>94</xdr:row>
      <xdr:rowOff>4763</xdr:rowOff>
    </xdr:from>
    <xdr:to>
      <xdr:col>26</xdr:col>
      <xdr:colOff>47625</xdr:colOff>
      <xdr:row>110</xdr:row>
      <xdr:rowOff>61913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26</xdr:col>
      <xdr:colOff>257735</xdr:colOff>
      <xdr:row>77</xdr:row>
      <xdr:rowOff>140746</xdr:rowOff>
    </xdr:from>
    <xdr:to>
      <xdr:col>32</xdr:col>
      <xdr:colOff>350968</xdr:colOff>
      <xdr:row>93</xdr:row>
      <xdr:rowOff>148366</xdr:rowOff>
    </xdr:to>
    <xdr:graphicFrame macro="">
      <xdr:nvGraphicFramePr>
        <xdr:cNvPr id="20" name="Диаграм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32</xdr:col>
      <xdr:colOff>336176</xdr:colOff>
      <xdr:row>77</xdr:row>
      <xdr:rowOff>124385</xdr:rowOff>
    </xdr:from>
    <xdr:to>
      <xdr:col>37</xdr:col>
      <xdr:colOff>369793</xdr:colOff>
      <xdr:row>93</xdr:row>
      <xdr:rowOff>145677</xdr:rowOff>
    </xdr:to>
    <xdr:graphicFrame macro="">
      <xdr:nvGraphicFramePr>
        <xdr:cNvPr id="21" name="Диаграмма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37</xdr:col>
      <xdr:colOff>280148</xdr:colOff>
      <xdr:row>77</xdr:row>
      <xdr:rowOff>79562</xdr:rowOff>
    </xdr:from>
    <xdr:to>
      <xdr:col>42</xdr:col>
      <xdr:colOff>268940</xdr:colOff>
      <xdr:row>93</xdr:row>
      <xdr:rowOff>166968</xdr:rowOff>
    </xdr:to>
    <xdr:graphicFrame macro="">
      <xdr:nvGraphicFramePr>
        <xdr:cNvPr id="22" name="Диаграмма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26</xdr:col>
      <xdr:colOff>257736</xdr:colOff>
      <xdr:row>94</xdr:row>
      <xdr:rowOff>34737</xdr:rowOff>
    </xdr:from>
    <xdr:to>
      <xdr:col>32</xdr:col>
      <xdr:colOff>347383</xdr:colOff>
      <xdr:row>110</xdr:row>
      <xdr:rowOff>67235</xdr:rowOff>
    </xdr:to>
    <xdr:graphicFrame macro="">
      <xdr:nvGraphicFramePr>
        <xdr:cNvPr id="23" name="Диаграмма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32</xdr:col>
      <xdr:colOff>325293</xdr:colOff>
      <xdr:row>94</xdr:row>
      <xdr:rowOff>12967</xdr:rowOff>
    </xdr:from>
    <xdr:to>
      <xdr:col>37</xdr:col>
      <xdr:colOff>280469</xdr:colOff>
      <xdr:row>110</xdr:row>
      <xdr:rowOff>11847</xdr:rowOff>
    </xdr:to>
    <xdr:graphicFrame macro="">
      <xdr:nvGraphicFramePr>
        <xdr:cNvPr id="24" name="Диаграмма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37</xdr:col>
      <xdr:colOff>257735</xdr:colOff>
      <xdr:row>94</xdr:row>
      <xdr:rowOff>12327</xdr:rowOff>
    </xdr:from>
    <xdr:to>
      <xdr:col>42</xdr:col>
      <xdr:colOff>257734</xdr:colOff>
      <xdr:row>110</xdr:row>
      <xdr:rowOff>99733</xdr:rowOff>
    </xdr:to>
    <xdr:graphicFrame macro="">
      <xdr:nvGraphicFramePr>
        <xdr:cNvPr id="25" name="Диаграмма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45</xdr:col>
      <xdr:colOff>354331</xdr:colOff>
      <xdr:row>123</xdr:row>
      <xdr:rowOff>128270</xdr:rowOff>
    </xdr:from>
    <xdr:to>
      <xdr:col>46</xdr:col>
      <xdr:colOff>293914</xdr:colOff>
      <xdr:row>139</xdr:row>
      <xdr:rowOff>102870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50</xdr:col>
      <xdr:colOff>363220</xdr:colOff>
      <xdr:row>123</xdr:row>
      <xdr:rowOff>139700</xdr:rowOff>
    </xdr:from>
    <xdr:to>
      <xdr:col>55</xdr:col>
      <xdr:colOff>355600</xdr:colOff>
      <xdr:row>139</xdr:row>
      <xdr:rowOff>160655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55</xdr:col>
      <xdr:colOff>320675</xdr:colOff>
      <xdr:row>123</xdr:row>
      <xdr:rowOff>128905</xdr:rowOff>
    </xdr:from>
    <xdr:to>
      <xdr:col>60</xdr:col>
      <xdr:colOff>278765</xdr:colOff>
      <xdr:row>139</xdr:row>
      <xdr:rowOff>160655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35</xdr:col>
      <xdr:colOff>250825</xdr:colOff>
      <xdr:row>141</xdr:row>
      <xdr:rowOff>58420</xdr:rowOff>
    </xdr:from>
    <xdr:to>
      <xdr:col>44</xdr:col>
      <xdr:colOff>560070</xdr:colOff>
      <xdr:row>159</xdr:row>
      <xdr:rowOff>130628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45</xdr:col>
      <xdr:colOff>299721</xdr:colOff>
      <xdr:row>139</xdr:row>
      <xdr:rowOff>158750</xdr:rowOff>
    </xdr:from>
    <xdr:to>
      <xdr:col>46</xdr:col>
      <xdr:colOff>359228</xdr:colOff>
      <xdr:row>157</xdr:row>
      <xdr:rowOff>15240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46</xdr:col>
      <xdr:colOff>523058</xdr:colOff>
      <xdr:row>140</xdr:row>
      <xdr:rowOff>109765</xdr:rowOff>
    </xdr:from>
    <xdr:to>
      <xdr:col>51</xdr:col>
      <xdr:colOff>510631</xdr:colOff>
      <xdr:row>157</xdr:row>
      <xdr:rowOff>79920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52</xdr:col>
      <xdr:colOff>267970</xdr:colOff>
      <xdr:row>140</xdr:row>
      <xdr:rowOff>108131</xdr:rowOff>
    </xdr:from>
    <xdr:to>
      <xdr:col>57</xdr:col>
      <xdr:colOff>76381</xdr:colOff>
      <xdr:row>157</xdr:row>
      <xdr:rowOff>63046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81280</xdr:colOff>
      <xdr:row>161</xdr:row>
      <xdr:rowOff>17145</xdr:rowOff>
    </xdr:from>
    <xdr:to>
      <xdr:col>22</xdr:col>
      <xdr:colOff>294640</xdr:colOff>
      <xdr:row>179</xdr:row>
      <xdr:rowOff>139065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22</xdr:col>
      <xdr:colOff>414020</xdr:colOff>
      <xdr:row>161</xdr:row>
      <xdr:rowOff>24765</xdr:rowOff>
    </xdr:from>
    <xdr:to>
      <xdr:col>32</xdr:col>
      <xdr:colOff>519430</xdr:colOff>
      <xdr:row>179</xdr:row>
      <xdr:rowOff>114300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19</xdr:col>
      <xdr:colOff>633095</xdr:colOff>
      <xdr:row>198</xdr:row>
      <xdr:rowOff>4445</xdr:rowOff>
    </xdr:from>
    <xdr:to>
      <xdr:col>30</xdr:col>
      <xdr:colOff>55880</xdr:colOff>
      <xdr:row>215</xdr:row>
      <xdr:rowOff>90170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30</xdr:col>
      <xdr:colOff>624840</xdr:colOff>
      <xdr:row>197</xdr:row>
      <xdr:rowOff>153035</xdr:rowOff>
    </xdr:from>
    <xdr:to>
      <xdr:col>35</xdr:col>
      <xdr:colOff>586740</xdr:colOff>
      <xdr:row>215</xdr:row>
      <xdr:rowOff>114935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35</xdr:col>
      <xdr:colOff>585470</xdr:colOff>
      <xdr:row>197</xdr:row>
      <xdr:rowOff>150495</xdr:rowOff>
    </xdr:from>
    <xdr:to>
      <xdr:col>40</xdr:col>
      <xdr:colOff>607695</xdr:colOff>
      <xdr:row>215</xdr:row>
      <xdr:rowOff>118110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41</xdr:col>
      <xdr:colOff>40005</xdr:colOff>
      <xdr:row>197</xdr:row>
      <xdr:rowOff>149860</xdr:rowOff>
    </xdr:from>
    <xdr:to>
      <xdr:col>45</xdr:col>
      <xdr:colOff>605790</xdr:colOff>
      <xdr:row>215</xdr:row>
      <xdr:rowOff>106045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19</xdr:col>
      <xdr:colOff>670560</xdr:colOff>
      <xdr:row>216</xdr:row>
      <xdr:rowOff>28575</xdr:rowOff>
    </xdr:from>
    <xdr:to>
      <xdr:col>30</xdr:col>
      <xdr:colOff>95885</xdr:colOff>
      <xdr:row>233</xdr:row>
      <xdr:rowOff>41275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30</xdr:col>
      <xdr:colOff>609600</xdr:colOff>
      <xdr:row>215</xdr:row>
      <xdr:rowOff>146050</xdr:rowOff>
    </xdr:from>
    <xdr:to>
      <xdr:col>35</xdr:col>
      <xdr:colOff>596900</xdr:colOff>
      <xdr:row>233</xdr:row>
      <xdr:rowOff>76200</xdr:rowOff>
    </xdr:to>
    <xdr:graphicFrame macro="">
      <xdr:nvGraphicFramePr>
        <xdr:cNvPr id="32" name="Диаграмма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36</xdr:col>
      <xdr:colOff>12700</xdr:colOff>
      <xdr:row>215</xdr:row>
      <xdr:rowOff>133350</xdr:rowOff>
    </xdr:from>
    <xdr:to>
      <xdr:col>40</xdr:col>
      <xdr:colOff>584200</xdr:colOff>
      <xdr:row>233</xdr:row>
      <xdr:rowOff>88900</xdr:rowOff>
    </xdr:to>
    <xdr:graphicFrame macro="">
      <xdr:nvGraphicFramePr>
        <xdr:cNvPr id="39" name="Диаграмма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41</xdr:col>
      <xdr:colOff>12701</xdr:colOff>
      <xdr:row>215</xdr:row>
      <xdr:rowOff>133350</xdr:rowOff>
    </xdr:from>
    <xdr:to>
      <xdr:col>45</xdr:col>
      <xdr:colOff>631373</xdr:colOff>
      <xdr:row>233</xdr:row>
      <xdr:rowOff>101600</xdr:rowOff>
    </xdr:to>
    <xdr:graphicFrame macro="">
      <xdr:nvGraphicFramePr>
        <xdr:cNvPr id="40" name="Диаграмма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33</xdr:col>
      <xdr:colOff>235403</xdr:colOff>
      <xdr:row>16</xdr:row>
      <xdr:rowOff>90487</xdr:rowOff>
    </xdr:from>
    <xdr:to>
      <xdr:col>42</xdr:col>
      <xdr:colOff>174172</xdr:colOff>
      <xdr:row>35</xdr:row>
      <xdr:rowOff>142874</xdr:rowOff>
    </xdr:to>
    <xdr:graphicFrame macro="">
      <xdr:nvGraphicFramePr>
        <xdr:cNvPr id="41" name="Диаграмма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43</xdr:col>
      <xdr:colOff>446314</xdr:colOff>
      <xdr:row>16</xdr:row>
      <xdr:rowOff>143555</xdr:rowOff>
    </xdr:from>
    <xdr:to>
      <xdr:col>48</xdr:col>
      <xdr:colOff>417739</xdr:colOff>
      <xdr:row>33</xdr:row>
      <xdr:rowOff>2041</xdr:rowOff>
    </xdr:to>
    <xdr:graphicFrame macro="">
      <xdr:nvGraphicFramePr>
        <xdr:cNvPr id="42" name="Диаграмма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20</xdr:col>
      <xdr:colOff>150584</xdr:colOff>
      <xdr:row>236</xdr:row>
      <xdr:rowOff>48985</xdr:rowOff>
    </xdr:from>
    <xdr:to>
      <xdr:col>25</xdr:col>
      <xdr:colOff>509814</xdr:colOff>
      <xdr:row>252</xdr:row>
      <xdr:rowOff>43542</xdr:rowOff>
    </xdr:to>
    <xdr:graphicFrame macro="">
      <xdr:nvGraphicFramePr>
        <xdr:cNvPr id="43" name="Диаграмма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20</xdr:col>
      <xdr:colOff>108857</xdr:colOff>
      <xdr:row>252</xdr:row>
      <xdr:rowOff>92529</xdr:rowOff>
    </xdr:from>
    <xdr:to>
      <xdr:col>26</xdr:col>
      <xdr:colOff>10887</xdr:colOff>
      <xdr:row>268</xdr:row>
      <xdr:rowOff>76200</xdr:rowOff>
    </xdr:to>
    <xdr:graphicFrame macro="">
      <xdr:nvGraphicFramePr>
        <xdr:cNvPr id="44" name="Диаграмма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49</xdr:col>
      <xdr:colOff>296334</xdr:colOff>
      <xdr:row>11</xdr:row>
      <xdr:rowOff>97367</xdr:rowOff>
    </xdr:from>
    <xdr:to>
      <xdr:col>56</xdr:col>
      <xdr:colOff>474134</xdr:colOff>
      <xdr:row>27</xdr:row>
      <xdr:rowOff>131234</xdr:rowOff>
    </xdr:to>
    <xdr:graphicFrame macro="">
      <xdr:nvGraphicFramePr>
        <xdr:cNvPr id="45" name="Диаграмма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36</xdr:col>
      <xdr:colOff>348343</xdr:colOff>
      <xdr:row>39</xdr:row>
      <xdr:rowOff>38100</xdr:rowOff>
    </xdr:from>
    <xdr:to>
      <xdr:col>44</xdr:col>
      <xdr:colOff>43543</xdr:colOff>
      <xdr:row>56</xdr:row>
      <xdr:rowOff>48986</xdr:rowOff>
    </xdr:to>
    <xdr:graphicFrame macro="">
      <xdr:nvGraphicFramePr>
        <xdr:cNvPr id="46" name="Диаграмма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46</xdr:col>
      <xdr:colOff>620485</xdr:colOff>
      <xdr:row>38</xdr:row>
      <xdr:rowOff>114299</xdr:rowOff>
    </xdr:from>
    <xdr:to>
      <xdr:col>53</xdr:col>
      <xdr:colOff>674914</xdr:colOff>
      <xdr:row>55</xdr:row>
      <xdr:rowOff>125185</xdr:rowOff>
    </xdr:to>
    <xdr:graphicFrame macro="">
      <xdr:nvGraphicFramePr>
        <xdr:cNvPr id="47" name="Диаграмма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43</xdr:col>
      <xdr:colOff>468086</xdr:colOff>
      <xdr:row>38</xdr:row>
      <xdr:rowOff>27214</xdr:rowOff>
    </xdr:from>
    <xdr:to>
      <xdr:col>46</xdr:col>
      <xdr:colOff>555171</xdr:colOff>
      <xdr:row>55</xdr:row>
      <xdr:rowOff>38100</xdr:rowOff>
    </xdr:to>
    <xdr:graphicFrame macro="">
      <xdr:nvGraphicFramePr>
        <xdr:cNvPr id="48" name="Диаграмма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45</xdr:col>
      <xdr:colOff>1502229</xdr:colOff>
      <xdr:row>57</xdr:row>
      <xdr:rowOff>27215</xdr:rowOff>
    </xdr:from>
    <xdr:to>
      <xdr:col>48</xdr:col>
      <xdr:colOff>250371</xdr:colOff>
      <xdr:row>75</xdr:row>
      <xdr:rowOff>27215</xdr:rowOff>
    </xdr:to>
    <xdr:graphicFrame macro="">
      <xdr:nvGraphicFramePr>
        <xdr:cNvPr id="49" name="Диаграмма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42</xdr:col>
      <xdr:colOff>299357</xdr:colOff>
      <xdr:row>78</xdr:row>
      <xdr:rowOff>122465</xdr:rowOff>
    </xdr:from>
    <xdr:to>
      <xdr:col>45</xdr:col>
      <xdr:colOff>3042557</xdr:colOff>
      <xdr:row>94</xdr:row>
      <xdr:rowOff>117022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45</xdr:col>
      <xdr:colOff>3086101</xdr:colOff>
      <xdr:row>78</xdr:row>
      <xdr:rowOff>76201</xdr:rowOff>
    </xdr:from>
    <xdr:to>
      <xdr:col>52</xdr:col>
      <xdr:colOff>454479</xdr:colOff>
      <xdr:row>94</xdr:row>
      <xdr:rowOff>62594</xdr:rowOff>
    </xdr:to>
    <xdr:graphicFrame macro="">
      <xdr:nvGraphicFramePr>
        <xdr:cNvPr id="51" name="Диаграмма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52</xdr:col>
      <xdr:colOff>606878</xdr:colOff>
      <xdr:row>78</xdr:row>
      <xdr:rowOff>38101</xdr:rowOff>
    </xdr:from>
    <xdr:to>
      <xdr:col>60</xdr:col>
      <xdr:colOff>84364</xdr:colOff>
      <xdr:row>93</xdr:row>
      <xdr:rowOff>108858</xdr:rowOff>
    </xdr:to>
    <xdr:graphicFrame macro="">
      <xdr:nvGraphicFramePr>
        <xdr:cNvPr id="52" name="Диаграмма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42</xdr:col>
      <xdr:colOff>250374</xdr:colOff>
      <xdr:row>94</xdr:row>
      <xdr:rowOff>92529</xdr:rowOff>
    </xdr:from>
    <xdr:to>
      <xdr:col>45</xdr:col>
      <xdr:colOff>3233058</xdr:colOff>
      <xdr:row>111</xdr:row>
      <xdr:rowOff>114300</xdr:rowOff>
    </xdr:to>
    <xdr:graphicFrame macro="">
      <xdr:nvGraphicFramePr>
        <xdr:cNvPr id="54" name="Диаграмма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37</xdr:col>
      <xdr:colOff>239487</xdr:colOff>
      <xdr:row>94</xdr:row>
      <xdr:rowOff>70758</xdr:rowOff>
    </xdr:from>
    <xdr:to>
      <xdr:col>42</xdr:col>
      <xdr:colOff>283029</xdr:colOff>
      <xdr:row>110</xdr:row>
      <xdr:rowOff>76200</xdr:rowOff>
    </xdr:to>
    <xdr:graphicFrame macro="">
      <xdr:nvGraphicFramePr>
        <xdr:cNvPr id="55" name="Диаграмма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46</xdr:col>
      <xdr:colOff>794655</xdr:colOff>
      <xdr:row>94</xdr:row>
      <xdr:rowOff>114299</xdr:rowOff>
    </xdr:from>
    <xdr:to>
      <xdr:col>55</xdr:col>
      <xdr:colOff>500743</xdr:colOff>
      <xdr:row>113</xdr:row>
      <xdr:rowOff>10884</xdr:rowOff>
    </xdr:to>
    <xdr:graphicFrame macro="">
      <xdr:nvGraphicFramePr>
        <xdr:cNvPr id="53" name="Диаграмма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56</xdr:col>
      <xdr:colOff>43543</xdr:colOff>
      <xdr:row>94</xdr:row>
      <xdr:rowOff>157843</xdr:rowOff>
    </xdr:from>
    <xdr:to>
      <xdr:col>64</xdr:col>
      <xdr:colOff>326571</xdr:colOff>
      <xdr:row>112</xdr:row>
      <xdr:rowOff>97971</xdr:rowOff>
    </xdr:to>
    <xdr:graphicFrame macro="">
      <xdr:nvGraphicFramePr>
        <xdr:cNvPr id="56" name="Диаграмма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67</xdr:col>
      <xdr:colOff>206828</xdr:colOff>
      <xdr:row>123</xdr:row>
      <xdr:rowOff>70758</xdr:rowOff>
    </xdr:from>
    <xdr:to>
      <xdr:col>73</xdr:col>
      <xdr:colOff>533400</xdr:colOff>
      <xdr:row>138</xdr:row>
      <xdr:rowOff>21771</xdr:rowOff>
    </xdr:to>
    <xdr:graphicFrame macro="">
      <xdr:nvGraphicFramePr>
        <xdr:cNvPr id="57" name="Диаграмма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60</xdr:col>
      <xdr:colOff>511628</xdr:colOff>
      <xdr:row>123</xdr:row>
      <xdr:rowOff>27214</xdr:rowOff>
    </xdr:from>
    <xdr:to>
      <xdr:col>67</xdr:col>
      <xdr:colOff>174171</xdr:colOff>
      <xdr:row>138</xdr:row>
      <xdr:rowOff>10885</xdr:rowOff>
    </xdr:to>
    <xdr:graphicFrame macro="">
      <xdr:nvGraphicFramePr>
        <xdr:cNvPr id="58" name="Диаграмма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74</xdr:col>
      <xdr:colOff>119742</xdr:colOff>
      <xdr:row>123</xdr:row>
      <xdr:rowOff>70757</xdr:rowOff>
    </xdr:from>
    <xdr:to>
      <xdr:col>81</xdr:col>
      <xdr:colOff>424542</xdr:colOff>
      <xdr:row>139</xdr:row>
      <xdr:rowOff>81643</xdr:rowOff>
    </xdr:to>
    <xdr:graphicFrame macro="">
      <xdr:nvGraphicFramePr>
        <xdr:cNvPr id="59" name="Диаграмма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46</xdr:col>
      <xdr:colOff>250371</xdr:colOff>
      <xdr:row>124</xdr:row>
      <xdr:rowOff>38101</xdr:rowOff>
    </xdr:from>
    <xdr:to>
      <xdr:col>51</xdr:col>
      <xdr:colOff>163286</xdr:colOff>
      <xdr:row>140</xdr:row>
      <xdr:rowOff>38101</xdr:rowOff>
    </xdr:to>
    <xdr:graphicFrame macro="">
      <xdr:nvGraphicFramePr>
        <xdr:cNvPr id="60" name="Диаграмма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35</xdr:col>
      <xdr:colOff>174171</xdr:colOff>
      <xdr:row>123</xdr:row>
      <xdr:rowOff>114300</xdr:rowOff>
    </xdr:from>
    <xdr:to>
      <xdr:col>44</xdr:col>
      <xdr:colOff>76200</xdr:colOff>
      <xdr:row>139</xdr:row>
      <xdr:rowOff>125186</xdr:rowOff>
    </xdr:to>
    <xdr:graphicFrame macro="">
      <xdr:nvGraphicFramePr>
        <xdr:cNvPr id="61" name="Диаграмма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62</xdr:col>
      <xdr:colOff>0</xdr:colOff>
      <xdr:row>139</xdr:row>
      <xdr:rowOff>48986</xdr:rowOff>
    </xdr:from>
    <xdr:to>
      <xdr:col>69</xdr:col>
      <xdr:colOff>304800</xdr:colOff>
      <xdr:row>156</xdr:row>
      <xdr:rowOff>48986</xdr:rowOff>
    </xdr:to>
    <xdr:graphicFrame macro="">
      <xdr:nvGraphicFramePr>
        <xdr:cNvPr id="63" name="Диаграмма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82</xdr:col>
      <xdr:colOff>10886</xdr:colOff>
      <xdr:row>123</xdr:row>
      <xdr:rowOff>48986</xdr:rowOff>
    </xdr:from>
    <xdr:to>
      <xdr:col>91</xdr:col>
      <xdr:colOff>87086</xdr:colOff>
      <xdr:row>139</xdr:row>
      <xdr:rowOff>59872</xdr:rowOff>
    </xdr:to>
    <xdr:graphicFrame macro="">
      <xdr:nvGraphicFramePr>
        <xdr:cNvPr id="64" name="Диаграмма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91</xdr:col>
      <xdr:colOff>130628</xdr:colOff>
      <xdr:row>123</xdr:row>
      <xdr:rowOff>32657</xdr:rowOff>
    </xdr:from>
    <xdr:to>
      <xdr:col>100</xdr:col>
      <xdr:colOff>108858</xdr:colOff>
      <xdr:row>138</xdr:row>
      <xdr:rowOff>157842</xdr:rowOff>
    </xdr:to>
    <xdr:graphicFrame macro="">
      <xdr:nvGraphicFramePr>
        <xdr:cNvPr id="65" name="Диаграмма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29</xdr:col>
      <xdr:colOff>184452</xdr:colOff>
      <xdr:row>139</xdr:row>
      <xdr:rowOff>13756</xdr:rowOff>
    </xdr:from>
    <xdr:to>
      <xdr:col>34</xdr:col>
      <xdr:colOff>416531</xdr:colOff>
      <xdr:row>156</xdr:row>
      <xdr:rowOff>31899</xdr:rowOff>
    </xdr:to>
    <xdr:graphicFrame macro="">
      <xdr:nvGraphicFramePr>
        <xdr:cNvPr id="66" name="Диаграмма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29</xdr:col>
      <xdr:colOff>130176</xdr:colOff>
      <xdr:row>122</xdr:row>
      <xdr:rowOff>86178</xdr:rowOff>
    </xdr:from>
    <xdr:to>
      <xdr:col>34</xdr:col>
      <xdr:colOff>362253</xdr:colOff>
      <xdr:row>138</xdr:row>
      <xdr:rowOff>101751</xdr:rowOff>
    </xdr:to>
    <xdr:graphicFrame macro="">
      <xdr:nvGraphicFramePr>
        <xdr:cNvPr id="67" name="Диаграмма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70</xdr:col>
      <xdr:colOff>141513</xdr:colOff>
      <xdr:row>140</xdr:row>
      <xdr:rowOff>48985</xdr:rowOff>
    </xdr:from>
    <xdr:to>
      <xdr:col>79</xdr:col>
      <xdr:colOff>391884</xdr:colOff>
      <xdr:row>157</xdr:row>
      <xdr:rowOff>59871</xdr:rowOff>
    </xdr:to>
    <xdr:graphicFrame macro="">
      <xdr:nvGraphicFramePr>
        <xdr:cNvPr id="62" name="Диаграмма 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48</xdr:col>
      <xdr:colOff>603068</xdr:colOff>
      <xdr:row>198</xdr:row>
      <xdr:rowOff>53342</xdr:rowOff>
    </xdr:from>
    <xdr:to>
      <xdr:col>55</xdr:col>
      <xdr:colOff>235130</xdr:colOff>
      <xdr:row>214</xdr:row>
      <xdr:rowOff>102327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55</xdr:col>
      <xdr:colOff>235132</xdr:colOff>
      <xdr:row>197</xdr:row>
      <xdr:rowOff>38101</xdr:rowOff>
    </xdr:from>
    <xdr:to>
      <xdr:col>62</xdr:col>
      <xdr:colOff>78376</xdr:colOff>
      <xdr:row>214</xdr:row>
      <xdr:rowOff>48987</xdr:rowOff>
    </xdr:to>
    <xdr:graphicFrame macro="">
      <xdr:nvGraphicFramePr>
        <xdr:cNvPr id="68" name="Диаграмма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62</xdr:col>
      <xdr:colOff>119744</xdr:colOff>
      <xdr:row>197</xdr:row>
      <xdr:rowOff>81642</xdr:rowOff>
    </xdr:from>
    <xdr:to>
      <xdr:col>68</xdr:col>
      <xdr:colOff>576943</xdr:colOff>
      <xdr:row>214</xdr:row>
      <xdr:rowOff>92528</xdr:rowOff>
    </xdr:to>
    <xdr:graphicFrame macro="">
      <xdr:nvGraphicFramePr>
        <xdr:cNvPr id="69" name="Диаграмма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45</xdr:col>
      <xdr:colOff>729343</xdr:colOff>
      <xdr:row>215</xdr:row>
      <xdr:rowOff>106135</xdr:rowOff>
    </xdr:from>
    <xdr:to>
      <xdr:col>48</xdr:col>
      <xdr:colOff>65315</xdr:colOff>
      <xdr:row>233</xdr:row>
      <xdr:rowOff>138792</xdr:rowOff>
    </xdr:to>
    <xdr:graphicFrame macro="">
      <xdr:nvGraphicFramePr>
        <xdr:cNvPr id="70" name="Диаграмма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45</xdr:col>
      <xdr:colOff>714103</xdr:colOff>
      <xdr:row>198</xdr:row>
      <xdr:rowOff>40276</xdr:rowOff>
    </xdr:from>
    <xdr:to>
      <xdr:col>47</xdr:col>
      <xdr:colOff>74022</xdr:colOff>
      <xdr:row>215</xdr:row>
      <xdr:rowOff>83819</xdr:rowOff>
    </xdr:to>
    <xdr:graphicFrame macro="">
      <xdr:nvGraphicFramePr>
        <xdr:cNvPr id="71" name="Диаграмма 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58</xdr:col>
      <xdr:colOff>65313</xdr:colOff>
      <xdr:row>11</xdr:row>
      <xdr:rowOff>136073</xdr:rowOff>
    </xdr:from>
    <xdr:to>
      <xdr:col>64</xdr:col>
      <xdr:colOff>108856</xdr:colOff>
      <xdr:row>28</xdr:row>
      <xdr:rowOff>103415</xdr:rowOff>
    </xdr:to>
    <xdr:graphicFrame macro="">
      <xdr:nvGraphicFramePr>
        <xdr:cNvPr id="72" name="Диаграмма 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64</xdr:col>
      <xdr:colOff>201386</xdr:colOff>
      <xdr:row>11</xdr:row>
      <xdr:rowOff>38100</xdr:rowOff>
    </xdr:from>
    <xdr:to>
      <xdr:col>73</xdr:col>
      <xdr:colOff>136072</xdr:colOff>
      <xdr:row>31</xdr:row>
      <xdr:rowOff>28575</xdr:rowOff>
    </xdr:to>
    <xdr:graphicFrame macro="">
      <xdr:nvGraphicFramePr>
        <xdr:cNvPr id="73" name="Диаграмма 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73</xdr:col>
      <xdr:colOff>239486</xdr:colOff>
      <xdr:row>8</xdr:row>
      <xdr:rowOff>97971</xdr:rowOff>
    </xdr:from>
    <xdr:to>
      <xdr:col>83</xdr:col>
      <xdr:colOff>217714</xdr:colOff>
      <xdr:row>28</xdr:row>
      <xdr:rowOff>157843</xdr:rowOff>
    </xdr:to>
    <xdr:graphicFrame macro="">
      <xdr:nvGraphicFramePr>
        <xdr:cNvPr id="74" name="Диаграмма 7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26</xdr:col>
      <xdr:colOff>43543</xdr:colOff>
      <xdr:row>235</xdr:row>
      <xdr:rowOff>146957</xdr:rowOff>
    </xdr:from>
    <xdr:to>
      <xdr:col>31</xdr:col>
      <xdr:colOff>696686</xdr:colOff>
      <xdr:row>252</xdr:row>
      <xdr:rowOff>43543</xdr:rowOff>
    </xdr:to>
    <xdr:graphicFrame macro="">
      <xdr:nvGraphicFramePr>
        <xdr:cNvPr id="75" name="Диаграмма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54</xdr:col>
      <xdr:colOff>9525</xdr:colOff>
      <xdr:row>38</xdr:row>
      <xdr:rowOff>147638</xdr:rowOff>
    </xdr:from>
    <xdr:to>
      <xdr:col>61</xdr:col>
      <xdr:colOff>9525</xdr:colOff>
      <xdr:row>56</xdr:row>
      <xdr:rowOff>14288</xdr:rowOff>
    </xdr:to>
    <xdr:graphicFrame macro="">
      <xdr:nvGraphicFramePr>
        <xdr:cNvPr id="76" name="Диаграмма 7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26</xdr:col>
      <xdr:colOff>0</xdr:colOff>
      <xdr:row>252</xdr:row>
      <xdr:rowOff>109538</xdr:rowOff>
    </xdr:from>
    <xdr:to>
      <xdr:col>31</xdr:col>
      <xdr:colOff>685800</xdr:colOff>
      <xdr:row>268</xdr:row>
      <xdr:rowOff>95250</xdr:rowOff>
    </xdr:to>
    <xdr:graphicFrame macro="">
      <xdr:nvGraphicFramePr>
        <xdr:cNvPr id="77" name="Диаграмма 7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7</xdr:col>
      <xdr:colOff>266701</xdr:colOff>
      <xdr:row>278</xdr:row>
      <xdr:rowOff>4762</xdr:rowOff>
    </xdr:from>
    <xdr:to>
      <xdr:col>11</xdr:col>
      <xdr:colOff>771526</xdr:colOff>
      <xdr:row>289</xdr:row>
      <xdr:rowOff>95249</xdr:rowOff>
    </xdr:to>
    <xdr:graphicFrame macro="">
      <xdr:nvGraphicFramePr>
        <xdr:cNvPr id="80" name="Диаграмма 7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12</xdr:col>
      <xdr:colOff>57150</xdr:colOff>
      <xdr:row>277</xdr:row>
      <xdr:rowOff>147638</xdr:rowOff>
    </xdr:from>
    <xdr:to>
      <xdr:col>16</xdr:col>
      <xdr:colOff>57150</xdr:colOff>
      <xdr:row>289</xdr:row>
      <xdr:rowOff>66675</xdr:rowOff>
    </xdr:to>
    <xdr:graphicFrame macro="">
      <xdr:nvGraphicFramePr>
        <xdr:cNvPr id="81" name="Диаграмма 8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7</xdr:col>
      <xdr:colOff>266701</xdr:colOff>
      <xdr:row>289</xdr:row>
      <xdr:rowOff>128588</xdr:rowOff>
    </xdr:from>
    <xdr:to>
      <xdr:col>11</xdr:col>
      <xdr:colOff>762000</xdr:colOff>
      <xdr:row>301</xdr:row>
      <xdr:rowOff>85725</xdr:rowOff>
    </xdr:to>
    <xdr:graphicFrame macro="">
      <xdr:nvGraphicFramePr>
        <xdr:cNvPr id="83" name="Диаграмма 8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12</xdr:col>
      <xdr:colOff>47625</xdr:colOff>
      <xdr:row>289</xdr:row>
      <xdr:rowOff>100013</xdr:rowOff>
    </xdr:from>
    <xdr:to>
      <xdr:col>16</xdr:col>
      <xdr:colOff>19050</xdr:colOff>
      <xdr:row>301</xdr:row>
      <xdr:rowOff>57150</xdr:rowOff>
    </xdr:to>
    <xdr:graphicFrame macro="">
      <xdr:nvGraphicFramePr>
        <xdr:cNvPr id="84" name="Диаграмма 8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56</xdr:col>
      <xdr:colOff>83456</xdr:colOff>
      <xdr:row>55</xdr:row>
      <xdr:rowOff>150586</xdr:rowOff>
    </xdr:from>
    <xdr:to>
      <xdr:col>60</xdr:col>
      <xdr:colOff>192314</xdr:colOff>
      <xdr:row>68</xdr:row>
      <xdr:rowOff>123372</xdr:rowOff>
    </xdr:to>
    <xdr:graphicFrame macro="">
      <xdr:nvGraphicFramePr>
        <xdr:cNvPr id="78" name="Диаграмма 7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60</xdr:col>
      <xdr:colOff>613228</xdr:colOff>
      <xdr:row>55</xdr:row>
      <xdr:rowOff>132444</xdr:rowOff>
    </xdr:from>
    <xdr:to>
      <xdr:col>65</xdr:col>
      <xdr:colOff>562429</xdr:colOff>
      <xdr:row>69</xdr:row>
      <xdr:rowOff>148772</xdr:rowOff>
    </xdr:to>
    <xdr:graphicFrame macro="">
      <xdr:nvGraphicFramePr>
        <xdr:cNvPr id="79" name="Диаграмма 7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50</xdr:col>
      <xdr:colOff>464457</xdr:colOff>
      <xdr:row>56</xdr:row>
      <xdr:rowOff>52615</xdr:rowOff>
    </xdr:from>
    <xdr:to>
      <xdr:col>55</xdr:col>
      <xdr:colOff>344714</xdr:colOff>
      <xdr:row>68</xdr:row>
      <xdr:rowOff>108858</xdr:rowOff>
    </xdr:to>
    <xdr:graphicFrame macro="">
      <xdr:nvGraphicFramePr>
        <xdr:cNvPr id="82" name="Диаграмма 8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27</xdr:col>
      <xdr:colOff>250372</xdr:colOff>
      <xdr:row>39</xdr:row>
      <xdr:rowOff>21771</xdr:rowOff>
    </xdr:from>
    <xdr:to>
      <xdr:col>36</xdr:col>
      <xdr:colOff>0</xdr:colOff>
      <xdr:row>56</xdr:row>
      <xdr:rowOff>81643</xdr:rowOff>
    </xdr:to>
    <xdr:graphicFrame macro="">
      <xdr:nvGraphicFramePr>
        <xdr:cNvPr id="85" name="Диаграмма 8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69</xdr:col>
      <xdr:colOff>283028</xdr:colOff>
      <xdr:row>78</xdr:row>
      <xdr:rowOff>206829</xdr:rowOff>
    </xdr:from>
    <xdr:to>
      <xdr:col>76</xdr:col>
      <xdr:colOff>370114</xdr:colOff>
      <xdr:row>95</xdr:row>
      <xdr:rowOff>21772</xdr:rowOff>
    </xdr:to>
    <xdr:graphicFrame macro="">
      <xdr:nvGraphicFramePr>
        <xdr:cNvPr id="50" name="Диаграмма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84</xdr:col>
      <xdr:colOff>478971</xdr:colOff>
      <xdr:row>78</xdr:row>
      <xdr:rowOff>174171</xdr:rowOff>
    </xdr:from>
    <xdr:to>
      <xdr:col>92</xdr:col>
      <xdr:colOff>168728</xdr:colOff>
      <xdr:row>95</xdr:row>
      <xdr:rowOff>21771</xdr:rowOff>
    </xdr:to>
    <xdr:graphicFrame macro="">
      <xdr:nvGraphicFramePr>
        <xdr:cNvPr id="86" name="Диаграмма 8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76</xdr:col>
      <xdr:colOff>593271</xdr:colOff>
      <xdr:row>78</xdr:row>
      <xdr:rowOff>234042</xdr:rowOff>
    </xdr:from>
    <xdr:to>
      <xdr:col>84</xdr:col>
      <xdr:colOff>277585</xdr:colOff>
      <xdr:row>95</xdr:row>
      <xdr:rowOff>146956</xdr:rowOff>
    </xdr:to>
    <xdr:graphicFrame macro="">
      <xdr:nvGraphicFramePr>
        <xdr:cNvPr id="87" name="Диаграмма 8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65</xdr:col>
      <xdr:colOff>655321</xdr:colOff>
      <xdr:row>95</xdr:row>
      <xdr:rowOff>136072</xdr:rowOff>
    </xdr:from>
    <xdr:to>
      <xdr:col>77</xdr:col>
      <xdr:colOff>548641</xdr:colOff>
      <xdr:row>115</xdr:row>
      <xdr:rowOff>0</xdr:rowOff>
    </xdr:to>
    <xdr:graphicFrame macro="">
      <xdr:nvGraphicFramePr>
        <xdr:cNvPr id="88" name="Диаграмма 8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46</xdr:col>
      <xdr:colOff>50800</xdr:colOff>
      <xdr:row>99</xdr:row>
      <xdr:rowOff>120650</xdr:rowOff>
    </xdr:from>
    <xdr:to>
      <xdr:col>51</xdr:col>
      <xdr:colOff>374650</xdr:colOff>
      <xdr:row>116</xdr:row>
      <xdr:rowOff>50800</xdr:rowOff>
    </xdr:to>
    <xdr:graphicFrame macro="">
      <xdr:nvGraphicFramePr>
        <xdr:cNvPr id="92" name="Диаграмма 9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65</xdr:col>
      <xdr:colOff>195941</xdr:colOff>
      <xdr:row>161</xdr:row>
      <xdr:rowOff>146956</xdr:rowOff>
    </xdr:from>
    <xdr:to>
      <xdr:col>72</xdr:col>
      <xdr:colOff>424541</xdr:colOff>
      <xdr:row>177</xdr:row>
      <xdr:rowOff>114299</xdr:rowOff>
    </xdr:to>
    <xdr:graphicFrame macro="">
      <xdr:nvGraphicFramePr>
        <xdr:cNvPr id="89" name="Диаграмма 8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59</xdr:col>
      <xdr:colOff>70757</xdr:colOff>
      <xdr:row>161</xdr:row>
      <xdr:rowOff>48985</xdr:rowOff>
    </xdr:from>
    <xdr:to>
      <xdr:col>65</xdr:col>
      <xdr:colOff>544285</xdr:colOff>
      <xdr:row>177</xdr:row>
      <xdr:rowOff>16328</xdr:rowOff>
    </xdr:to>
    <xdr:graphicFrame macro="">
      <xdr:nvGraphicFramePr>
        <xdr:cNvPr id="90" name="Диаграмма 8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36</xdr:col>
      <xdr:colOff>581025</xdr:colOff>
      <xdr:row>161</xdr:row>
      <xdr:rowOff>61913</xdr:rowOff>
    </xdr:from>
    <xdr:to>
      <xdr:col>44</xdr:col>
      <xdr:colOff>276225</xdr:colOff>
      <xdr:row>178</xdr:row>
      <xdr:rowOff>80963</xdr:rowOff>
    </xdr:to>
    <xdr:graphicFrame macro="">
      <xdr:nvGraphicFramePr>
        <xdr:cNvPr id="91" name="Диаграмма 9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46</xdr:col>
      <xdr:colOff>317500</xdr:colOff>
      <xdr:row>158</xdr:row>
      <xdr:rowOff>44450</xdr:rowOff>
    </xdr:from>
    <xdr:to>
      <xdr:col>53</xdr:col>
      <xdr:colOff>361950</xdr:colOff>
      <xdr:row>175</xdr:row>
      <xdr:rowOff>107950</xdr:rowOff>
    </xdr:to>
    <xdr:graphicFrame macro="">
      <xdr:nvGraphicFramePr>
        <xdr:cNvPr id="93" name="Диаграмма 9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80</xdr:col>
      <xdr:colOff>477762</xdr:colOff>
      <xdr:row>140</xdr:row>
      <xdr:rowOff>102205</xdr:rowOff>
    </xdr:from>
    <xdr:to>
      <xdr:col>90</xdr:col>
      <xdr:colOff>203202</xdr:colOff>
      <xdr:row>157</xdr:row>
      <xdr:rowOff>16330</xdr:rowOff>
    </xdr:to>
    <xdr:graphicFrame macro="">
      <xdr:nvGraphicFramePr>
        <xdr:cNvPr id="94" name="Диаграмма 9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54</xdr:col>
      <xdr:colOff>97971</xdr:colOff>
      <xdr:row>214</xdr:row>
      <xdr:rowOff>76200</xdr:rowOff>
    </xdr:from>
    <xdr:to>
      <xdr:col>60</xdr:col>
      <xdr:colOff>391885</xdr:colOff>
      <xdr:row>232</xdr:row>
      <xdr:rowOff>68036</xdr:rowOff>
    </xdr:to>
    <xdr:graphicFrame macro="">
      <xdr:nvGraphicFramePr>
        <xdr:cNvPr id="95" name="Диаграмма 9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68</xdr:col>
      <xdr:colOff>209549</xdr:colOff>
      <xdr:row>214</xdr:row>
      <xdr:rowOff>138793</xdr:rowOff>
    </xdr:from>
    <xdr:to>
      <xdr:col>75</xdr:col>
      <xdr:colOff>517071</xdr:colOff>
      <xdr:row>232</xdr:row>
      <xdr:rowOff>138793</xdr:rowOff>
    </xdr:to>
    <xdr:graphicFrame macro="">
      <xdr:nvGraphicFramePr>
        <xdr:cNvPr id="96" name="Диаграмма 9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60</xdr:col>
      <xdr:colOff>658586</xdr:colOff>
      <xdr:row>213</xdr:row>
      <xdr:rowOff>141515</xdr:rowOff>
    </xdr:from>
    <xdr:to>
      <xdr:col>68</xdr:col>
      <xdr:colOff>0</xdr:colOff>
      <xdr:row>232</xdr:row>
      <xdr:rowOff>1</xdr:rowOff>
    </xdr:to>
    <xdr:graphicFrame macro="">
      <xdr:nvGraphicFramePr>
        <xdr:cNvPr id="97" name="Диаграмма 9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47</xdr:col>
      <xdr:colOff>158750</xdr:colOff>
      <xdr:row>215</xdr:row>
      <xdr:rowOff>85272</xdr:rowOff>
    </xdr:from>
    <xdr:to>
      <xdr:col>54</xdr:col>
      <xdr:colOff>76200</xdr:colOff>
      <xdr:row>233</xdr:row>
      <xdr:rowOff>117929</xdr:rowOff>
    </xdr:to>
    <xdr:graphicFrame macro="">
      <xdr:nvGraphicFramePr>
        <xdr:cNvPr id="99" name="Диаграмма 9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90</xdr:col>
      <xdr:colOff>315685</xdr:colOff>
      <xdr:row>7</xdr:row>
      <xdr:rowOff>103413</xdr:rowOff>
    </xdr:from>
    <xdr:to>
      <xdr:col>100</xdr:col>
      <xdr:colOff>206829</xdr:colOff>
      <xdr:row>28</xdr:row>
      <xdr:rowOff>54428</xdr:rowOff>
    </xdr:to>
    <xdr:graphicFrame macro="">
      <xdr:nvGraphicFramePr>
        <xdr:cNvPr id="101" name="Диаграмма 10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100</xdr:col>
      <xdr:colOff>348342</xdr:colOff>
      <xdr:row>7</xdr:row>
      <xdr:rowOff>114299</xdr:rowOff>
    </xdr:from>
    <xdr:to>
      <xdr:col>111</xdr:col>
      <xdr:colOff>185058</xdr:colOff>
      <xdr:row>28</xdr:row>
      <xdr:rowOff>108856</xdr:rowOff>
    </xdr:to>
    <xdr:graphicFrame macro="">
      <xdr:nvGraphicFramePr>
        <xdr:cNvPr id="102" name="Диаграмма 10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8</xdr:col>
      <xdr:colOff>359228</xdr:colOff>
      <xdr:row>303</xdr:row>
      <xdr:rowOff>5441</xdr:rowOff>
    </xdr:from>
    <xdr:to>
      <xdr:col>18</xdr:col>
      <xdr:colOff>185056</xdr:colOff>
      <xdr:row>324</xdr:row>
      <xdr:rowOff>76200</xdr:rowOff>
    </xdr:to>
    <xdr:graphicFrame macro="">
      <xdr:nvGraphicFramePr>
        <xdr:cNvPr id="103" name="Диаграмма 10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69</xdr:col>
      <xdr:colOff>478972</xdr:colOff>
      <xdr:row>196</xdr:row>
      <xdr:rowOff>16328</xdr:rowOff>
    </xdr:from>
    <xdr:to>
      <xdr:col>77</xdr:col>
      <xdr:colOff>174172</xdr:colOff>
      <xdr:row>213</xdr:row>
      <xdr:rowOff>27214</xdr:rowOff>
    </xdr:to>
    <xdr:graphicFrame macro="">
      <xdr:nvGraphicFramePr>
        <xdr:cNvPr id="98" name="Диаграмма 9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136070</xdr:colOff>
      <xdr:row>37</xdr:row>
      <xdr:rowOff>70757</xdr:rowOff>
    </xdr:from>
    <xdr:to>
      <xdr:col>20</xdr:col>
      <xdr:colOff>511628</xdr:colOff>
      <xdr:row>58</xdr:row>
      <xdr:rowOff>32657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141514</xdr:colOff>
      <xdr:row>0</xdr:row>
      <xdr:rowOff>0</xdr:rowOff>
    </xdr:from>
    <xdr:to>
      <xdr:col>28</xdr:col>
      <xdr:colOff>217714</xdr:colOff>
      <xdr:row>18</xdr:row>
      <xdr:rowOff>16329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76200</xdr:colOff>
      <xdr:row>18</xdr:row>
      <xdr:rowOff>59872</xdr:rowOff>
    </xdr:from>
    <xdr:to>
      <xdr:col>28</xdr:col>
      <xdr:colOff>163286</xdr:colOff>
      <xdr:row>33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208280</xdr:colOff>
      <xdr:row>1</xdr:row>
      <xdr:rowOff>636</xdr:rowOff>
    </xdr:from>
    <xdr:to>
      <xdr:col>33</xdr:col>
      <xdr:colOff>104775</xdr:colOff>
      <xdr:row>11</xdr:row>
      <xdr:rowOff>123826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549730</xdr:colOff>
      <xdr:row>0</xdr:row>
      <xdr:rowOff>83004</xdr:rowOff>
    </xdr:from>
    <xdr:to>
      <xdr:col>43</xdr:col>
      <xdr:colOff>171450</xdr:colOff>
      <xdr:row>12</xdr:row>
      <xdr:rowOff>9525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151039</xdr:colOff>
      <xdr:row>18</xdr:row>
      <xdr:rowOff>21772</xdr:rowOff>
    </xdr:from>
    <xdr:to>
      <xdr:col>33</xdr:col>
      <xdr:colOff>477610</xdr:colOff>
      <xdr:row>35</xdr:row>
      <xdr:rowOff>32658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359228</xdr:colOff>
      <xdr:row>17</xdr:row>
      <xdr:rowOff>136072</xdr:rowOff>
    </xdr:from>
    <xdr:to>
      <xdr:col>39</xdr:col>
      <xdr:colOff>141514</xdr:colOff>
      <xdr:row>35</xdr:row>
      <xdr:rowOff>43543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239486</xdr:colOff>
      <xdr:row>17</xdr:row>
      <xdr:rowOff>136071</xdr:rowOff>
    </xdr:from>
    <xdr:to>
      <xdr:col>44</xdr:col>
      <xdr:colOff>544286</xdr:colOff>
      <xdr:row>35</xdr:row>
      <xdr:rowOff>65315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500741</xdr:colOff>
      <xdr:row>69</xdr:row>
      <xdr:rowOff>146957</xdr:rowOff>
    </xdr:from>
    <xdr:to>
      <xdr:col>23</xdr:col>
      <xdr:colOff>21771</xdr:colOff>
      <xdr:row>89</xdr:row>
      <xdr:rowOff>108857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44</xdr:col>
      <xdr:colOff>312965</xdr:colOff>
      <xdr:row>0</xdr:row>
      <xdr:rowOff>107496</xdr:rowOff>
    </xdr:from>
    <xdr:to>
      <xdr:col>48</xdr:col>
      <xdr:colOff>571501</xdr:colOff>
      <xdr:row>12</xdr:row>
      <xdr:rowOff>9525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33</xdr:col>
      <xdr:colOff>321129</xdr:colOff>
      <xdr:row>0</xdr:row>
      <xdr:rowOff>136072</xdr:rowOff>
    </xdr:from>
    <xdr:to>
      <xdr:col>37</xdr:col>
      <xdr:colOff>590550</xdr:colOff>
      <xdr:row>11</xdr:row>
      <xdr:rowOff>142875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326571</xdr:colOff>
      <xdr:row>106</xdr:row>
      <xdr:rowOff>136070</xdr:rowOff>
    </xdr:from>
    <xdr:to>
      <xdr:col>5</xdr:col>
      <xdr:colOff>70756</xdr:colOff>
      <xdr:row>121</xdr:row>
      <xdr:rowOff>141514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332014</xdr:colOff>
      <xdr:row>121</xdr:row>
      <xdr:rowOff>92528</xdr:rowOff>
    </xdr:from>
    <xdr:to>
      <xdr:col>5</xdr:col>
      <xdr:colOff>43543</xdr:colOff>
      <xdr:row>136</xdr:row>
      <xdr:rowOff>119743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59873</xdr:colOff>
      <xdr:row>106</xdr:row>
      <xdr:rowOff>146957</xdr:rowOff>
    </xdr:from>
    <xdr:to>
      <xdr:col>9</xdr:col>
      <xdr:colOff>598715</xdr:colOff>
      <xdr:row>121</xdr:row>
      <xdr:rowOff>97971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16329</xdr:colOff>
      <xdr:row>121</xdr:row>
      <xdr:rowOff>136071</xdr:rowOff>
    </xdr:from>
    <xdr:to>
      <xdr:col>9</xdr:col>
      <xdr:colOff>609600</xdr:colOff>
      <xdr:row>136</xdr:row>
      <xdr:rowOff>130628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50</xdr:col>
      <xdr:colOff>85725</xdr:colOff>
      <xdr:row>0</xdr:row>
      <xdr:rowOff>108857</xdr:rowOff>
    </xdr:from>
    <xdr:to>
      <xdr:col>54</xdr:col>
      <xdr:colOff>295275</xdr:colOff>
      <xdr:row>12</xdr:row>
      <xdr:rowOff>9525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576944</xdr:colOff>
      <xdr:row>38</xdr:row>
      <xdr:rowOff>54428</xdr:rowOff>
    </xdr:from>
    <xdr:to>
      <xdr:col>27</xdr:col>
      <xdr:colOff>304800</xdr:colOff>
      <xdr:row>52</xdr:row>
      <xdr:rowOff>141516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27</xdr:col>
      <xdr:colOff>326572</xdr:colOff>
      <xdr:row>37</xdr:row>
      <xdr:rowOff>163285</xdr:rowOff>
    </xdr:from>
    <xdr:to>
      <xdr:col>33</xdr:col>
      <xdr:colOff>76200</xdr:colOff>
      <xdr:row>53</xdr:row>
      <xdr:rowOff>32656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33</xdr:col>
      <xdr:colOff>65315</xdr:colOff>
      <xdr:row>38</xdr:row>
      <xdr:rowOff>141514</xdr:rowOff>
    </xdr:from>
    <xdr:to>
      <xdr:col>38</xdr:col>
      <xdr:colOff>424543</xdr:colOff>
      <xdr:row>53</xdr:row>
      <xdr:rowOff>10885</xdr:rowOff>
    </xdr:to>
    <xdr:graphicFrame macro="">
      <xdr:nvGraphicFramePr>
        <xdr:cNvPr id="20" name="Диаграм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38</xdr:col>
      <xdr:colOff>478971</xdr:colOff>
      <xdr:row>37</xdr:row>
      <xdr:rowOff>163285</xdr:rowOff>
    </xdr:from>
    <xdr:to>
      <xdr:col>44</xdr:col>
      <xdr:colOff>304800</xdr:colOff>
      <xdr:row>53</xdr:row>
      <xdr:rowOff>81643</xdr:rowOff>
    </xdr:to>
    <xdr:graphicFrame macro="">
      <xdr:nvGraphicFramePr>
        <xdr:cNvPr id="21" name="Диаграмма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87630</xdr:colOff>
      <xdr:row>180</xdr:row>
      <xdr:rowOff>258128</xdr:rowOff>
    </xdr:from>
    <xdr:to>
      <xdr:col>16</xdr:col>
      <xdr:colOff>794385</xdr:colOff>
      <xdr:row>198</xdr:row>
      <xdr:rowOff>124778</xdr:rowOff>
    </xdr:to>
    <xdr:graphicFrame macro="">
      <xdr:nvGraphicFramePr>
        <xdr:cNvPr id="22" name="Диаграмма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14</xdr:col>
      <xdr:colOff>478971</xdr:colOff>
      <xdr:row>90</xdr:row>
      <xdr:rowOff>125188</xdr:rowOff>
    </xdr:from>
    <xdr:to>
      <xdr:col>18</xdr:col>
      <xdr:colOff>315687</xdr:colOff>
      <xdr:row>103</xdr:row>
      <xdr:rowOff>54429</xdr:rowOff>
    </xdr:to>
    <xdr:graphicFrame macro="">
      <xdr:nvGraphicFramePr>
        <xdr:cNvPr id="23" name="Диаграмма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18</xdr:col>
      <xdr:colOff>402772</xdr:colOff>
      <xdr:row>90</xdr:row>
      <xdr:rowOff>146958</xdr:rowOff>
    </xdr:from>
    <xdr:to>
      <xdr:col>23</xdr:col>
      <xdr:colOff>108857</xdr:colOff>
      <xdr:row>103</xdr:row>
      <xdr:rowOff>43542</xdr:rowOff>
    </xdr:to>
    <xdr:graphicFrame macro="">
      <xdr:nvGraphicFramePr>
        <xdr:cNvPr id="24" name="Диаграмма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63</xdr:col>
      <xdr:colOff>447675</xdr:colOff>
      <xdr:row>2</xdr:row>
      <xdr:rowOff>28575</xdr:rowOff>
    </xdr:from>
    <xdr:to>
      <xdr:col>71</xdr:col>
      <xdr:colOff>419100</xdr:colOff>
      <xdr:row>21</xdr:row>
      <xdr:rowOff>19050</xdr:rowOff>
    </xdr:to>
    <xdr:graphicFrame macro="">
      <xdr:nvGraphicFramePr>
        <xdr:cNvPr id="38" name="Диаграмма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69</xdr:col>
      <xdr:colOff>123825</xdr:colOff>
      <xdr:row>7</xdr:row>
      <xdr:rowOff>85725</xdr:rowOff>
    </xdr:from>
    <xdr:to>
      <xdr:col>70</xdr:col>
      <xdr:colOff>123825</xdr:colOff>
      <xdr:row>8</xdr:row>
      <xdr:rowOff>133350</xdr:rowOff>
    </xdr:to>
    <xdr:sp macro="" textlink="">
      <xdr:nvSpPr>
        <xdr:cNvPr id="39" name="Выноска 1 (с границей) 38"/>
        <xdr:cNvSpPr/>
      </xdr:nvSpPr>
      <xdr:spPr>
        <a:xfrm>
          <a:off x="43100625" y="1285875"/>
          <a:ext cx="609600" cy="200025"/>
        </a:xfrm>
        <a:prstGeom prst="accentCallout1">
          <a:avLst>
            <a:gd name="adj1" fmla="val 18750"/>
            <a:gd name="adj2" fmla="val -8333"/>
            <a:gd name="adj3" fmla="val 306547"/>
            <a:gd name="adj4" fmla="val -124271"/>
          </a:avLst>
        </a:prstGeom>
        <a:ln>
          <a:tailEnd type="triangle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wrap="square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ru-RU">
              <a:latin typeface="Times New Roman" panose="02020603050405020304" pitchFamily="18" charset="0"/>
              <a:cs typeface="Times New Roman" panose="02020603050405020304" pitchFamily="18" charset="0"/>
            </a:rPr>
            <a:t>2019 г.</a:t>
          </a:r>
          <a:endParaRPr lang="en-US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69</xdr:col>
      <xdr:colOff>123825</xdr:colOff>
      <xdr:row>9</xdr:row>
      <xdr:rowOff>76200</xdr:rowOff>
    </xdr:from>
    <xdr:to>
      <xdr:col>70</xdr:col>
      <xdr:colOff>123825</xdr:colOff>
      <xdr:row>10</xdr:row>
      <xdr:rowOff>142875</xdr:rowOff>
    </xdr:to>
    <xdr:sp macro="" textlink="">
      <xdr:nvSpPr>
        <xdr:cNvPr id="40" name="Выноска 1 (с границей) 39"/>
        <xdr:cNvSpPr/>
      </xdr:nvSpPr>
      <xdr:spPr>
        <a:xfrm>
          <a:off x="43100625" y="1581150"/>
          <a:ext cx="609600" cy="219075"/>
        </a:xfrm>
        <a:prstGeom prst="accentCallout1">
          <a:avLst>
            <a:gd name="adj1" fmla="val 18750"/>
            <a:gd name="adj2" fmla="val -8333"/>
            <a:gd name="adj3" fmla="val 290604"/>
            <a:gd name="adj4" fmla="val -122708"/>
          </a:avLst>
        </a:prstGeom>
        <a:ln>
          <a:headEnd type="none"/>
          <a:tailEnd type="triangle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wrap="square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ru-RU">
              <a:latin typeface="Times New Roman" panose="02020603050405020304" pitchFamily="18" charset="0"/>
              <a:cs typeface="Times New Roman" panose="02020603050405020304" pitchFamily="18" charset="0"/>
            </a:rPr>
            <a:t>2018</a:t>
          </a:r>
          <a:r>
            <a:rPr lang="ru-RU"/>
            <a:t> г.</a:t>
          </a:r>
          <a:endParaRPr lang="en-US"/>
        </a:p>
      </xdr:txBody>
    </xdr:sp>
    <xdr:clientData/>
  </xdr:twoCellAnchor>
  <xdr:twoCellAnchor>
    <xdr:from>
      <xdr:col>71</xdr:col>
      <xdr:colOff>409575</xdr:colOff>
      <xdr:row>1</xdr:row>
      <xdr:rowOff>242887</xdr:rowOff>
    </xdr:from>
    <xdr:to>
      <xdr:col>79</xdr:col>
      <xdr:colOff>485775</xdr:colOff>
      <xdr:row>21</xdr:row>
      <xdr:rowOff>66674</xdr:rowOff>
    </xdr:to>
    <xdr:graphicFrame macro="">
      <xdr:nvGraphicFramePr>
        <xdr:cNvPr id="41" name="Диаграмма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63</xdr:col>
      <xdr:colOff>219075</xdr:colOff>
      <xdr:row>22</xdr:row>
      <xdr:rowOff>33338</xdr:rowOff>
    </xdr:from>
    <xdr:to>
      <xdr:col>73</xdr:col>
      <xdr:colOff>238125</xdr:colOff>
      <xdr:row>39</xdr:row>
      <xdr:rowOff>0</xdr:rowOff>
    </xdr:to>
    <xdr:graphicFrame macro="">
      <xdr:nvGraphicFramePr>
        <xdr:cNvPr id="42" name="Диаграмма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</xdr:colOff>
      <xdr:row>251</xdr:row>
      <xdr:rowOff>27214</xdr:rowOff>
    </xdr:from>
    <xdr:to>
      <xdr:col>7</xdr:col>
      <xdr:colOff>381000</xdr:colOff>
      <xdr:row>268</xdr:row>
      <xdr:rowOff>76199</xdr:rowOff>
    </xdr:to>
    <xdr:graphicFrame macro="">
      <xdr:nvGraphicFramePr>
        <xdr:cNvPr id="25" name="Диаграмма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101599</xdr:colOff>
      <xdr:row>268</xdr:row>
      <xdr:rowOff>107043</xdr:rowOff>
    </xdr:from>
    <xdr:to>
      <xdr:col>11</xdr:col>
      <xdr:colOff>567265</xdr:colOff>
      <xdr:row>286</xdr:row>
      <xdr:rowOff>26610</xdr:rowOff>
    </xdr:to>
    <xdr:graphicFrame macro="">
      <xdr:nvGraphicFramePr>
        <xdr:cNvPr id="26" name="Диаграмма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413657</xdr:colOff>
      <xdr:row>251</xdr:row>
      <xdr:rowOff>16329</xdr:rowOff>
    </xdr:from>
    <xdr:to>
      <xdr:col>15</xdr:col>
      <xdr:colOff>10887</xdr:colOff>
      <xdr:row>268</xdr:row>
      <xdr:rowOff>54429</xdr:rowOff>
    </xdr:to>
    <xdr:graphicFrame macro="">
      <xdr:nvGraphicFramePr>
        <xdr:cNvPr id="27" name="Диаграмма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14</xdr:col>
      <xdr:colOff>478972</xdr:colOff>
      <xdr:row>78</xdr:row>
      <xdr:rowOff>1087</xdr:rowOff>
    </xdr:from>
    <xdr:to>
      <xdr:col>18</xdr:col>
      <xdr:colOff>348343</xdr:colOff>
      <xdr:row>90</xdr:row>
      <xdr:rowOff>82730</xdr:rowOff>
    </xdr:to>
    <xdr:graphicFrame macro="">
      <xdr:nvGraphicFramePr>
        <xdr:cNvPr id="28" name="Диаграмма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12</xdr:col>
      <xdr:colOff>0</xdr:colOff>
      <xdr:row>153</xdr:row>
      <xdr:rowOff>158750</xdr:rowOff>
    </xdr:from>
    <xdr:to>
      <xdr:col>16</xdr:col>
      <xdr:colOff>190500</xdr:colOff>
      <xdr:row>165</xdr:row>
      <xdr:rowOff>12700</xdr:rowOff>
    </xdr:to>
    <xdr:graphicFrame macro="">
      <xdr:nvGraphicFramePr>
        <xdr:cNvPr id="29" name="Диаграмма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11</xdr:col>
      <xdr:colOff>675409</xdr:colOff>
      <xdr:row>165</xdr:row>
      <xdr:rowOff>13276</xdr:rowOff>
    </xdr:from>
    <xdr:to>
      <xdr:col>16</xdr:col>
      <xdr:colOff>129309</xdr:colOff>
      <xdr:row>176</xdr:row>
      <xdr:rowOff>71581</xdr:rowOff>
    </xdr:to>
    <xdr:graphicFrame macro="">
      <xdr:nvGraphicFramePr>
        <xdr:cNvPr id="30" name="Диаграмма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16</xdr:col>
      <xdr:colOff>190500</xdr:colOff>
      <xdr:row>154</xdr:row>
      <xdr:rowOff>19049</xdr:rowOff>
    </xdr:from>
    <xdr:to>
      <xdr:col>20</xdr:col>
      <xdr:colOff>165100</xdr:colOff>
      <xdr:row>164</xdr:row>
      <xdr:rowOff>153554</xdr:rowOff>
    </xdr:to>
    <xdr:graphicFrame macro="">
      <xdr:nvGraphicFramePr>
        <xdr:cNvPr id="31" name="Диаграмма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20</xdr:col>
      <xdr:colOff>555172</xdr:colOff>
      <xdr:row>224</xdr:row>
      <xdr:rowOff>70757</xdr:rowOff>
    </xdr:from>
    <xdr:to>
      <xdr:col>28</xdr:col>
      <xdr:colOff>250372</xdr:colOff>
      <xdr:row>242</xdr:row>
      <xdr:rowOff>70757</xdr:rowOff>
    </xdr:to>
    <xdr:graphicFrame macro="">
      <xdr:nvGraphicFramePr>
        <xdr:cNvPr id="32" name="Диаграмма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14</xdr:col>
      <xdr:colOff>468086</xdr:colOff>
      <xdr:row>306</xdr:row>
      <xdr:rowOff>59872</xdr:rowOff>
    </xdr:from>
    <xdr:to>
      <xdr:col>23</xdr:col>
      <xdr:colOff>16934</xdr:colOff>
      <xdr:row>324</xdr:row>
      <xdr:rowOff>59872</xdr:rowOff>
    </xdr:to>
    <xdr:graphicFrame macro="">
      <xdr:nvGraphicFramePr>
        <xdr:cNvPr id="34" name="Диаграмма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14</xdr:col>
      <xdr:colOff>455991</xdr:colOff>
      <xdr:row>324</xdr:row>
      <xdr:rowOff>46567</xdr:rowOff>
    </xdr:from>
    <xdr:to>
      <xdr:col>22</xdr:col>
      <xdr:colOff>584201</xdr:colOff>
      <xdr:row>342</xdr:row>
      <xdr:rowOff>46567</xdr:rowOff>
    </xdr:to>
    <xdr:graphicFrame macro="">
      <xdr:nvGraphicFramePr>
        <xdr:cNvPr id="35" name="Диаграмма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14</xdr:col>
      <xdr:colOff>508000</xdr:colOff>
      <xdr:row>289</xdr:row>
      <xdr:rowOff>38101</xdr:rowOff>
    </xdr:from>
    <xdr:to>
      <xdr:col>23</xdr:col>
      <xdr:colOff>0</xdr:colOff>
      <xdr:row>306</xdr:row>
      <xdr:rowOff>55034</xdr:rowOff>
    </xdr:to>
    <xdr:graphicFrame macro="">
      <xdr:nvGraphicFramePr>
        <xdr:cNvPr id="36" name="Диаграмма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0.69032</cdr:x>
      <cdr:y>0.10304</cdr:y>
    </cdr:from>
    <cdr:to>
      <cdr:x>0.82515</cdr:x>
      <cdr:y>0.18447</cdr:y>
    </cdr:to>
    <cdr:sp macro="" textlink="">
      <cdr:nvSpPr>
        <cdr:cNvPr id="2" name="Выноска 1 (с границей) 1"/>
        <cdr:cNvSpPr/>
      </cdr:nvSpPr>
      <cdr:spPr>
        <a:xfrm xmlns:a="http://schemas.openxmlformats.org/drawingml/2006/main">
          <a:off x="3346828" y="405353"/>
          <a:ext cx="653671" cy="320303"/>
        </a:xfrm>
        <a:prstGeom xmlns:a="http://schemas.openxmlformats.org/drawingml/2006/main" prst="accentCallout1">
          <a:avLst>
            <a:gd name="adj1" fmla="val 18750"/>
            <a:gd name="adj2" fmla="val -8333"/>
            <a:gd name="adj3" fmla="val 212115"/>
            <a:gd name="adj4" fmla="val -116452"/>
          </a:avLst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5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>
              <a:latin typeface="Times New Roman" panose="02020603050405020304" pitchFamily="18" charset="0"/>
              <a:cs typeface="Times New Roman" panose="02020603050405020304" pitchFamily="18" charset="0"/>
            </a:rPr>
            <a:t>2020  г.</a:t>
          </a:r>
          <a:endParaRPr lang="en-US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0.61218</cdr:x>
      <cdr:y>0.2123</cdr:y>
    </cdr:from>
    <cdr:to>
      <cdr:x>0.74415</cdr:x>
      <cdr:y>0.27145</cdr:y>
    </cdr:to>
    <cdr:sp macro="" textlink="">
      <cdr:nvSpPr>
        <cdr:cNvPr id="2" name="Выноска 1 (с границей) 1"/>
        <cdr:cNvSpPr/>
      </cdr:nvSpPr>
      <cdr:spPr>
        <a:xfrm xmlns:a="http://schemas.openxmlformats.org/drawingml/2006/main">
          <a:off x="3032125" y="860425"/>
          <a:ext cx="653671" cy="239713"/>
        </a:xfrm>
        <a:prstGeom xmlns:a="http://schemas.openxmlformats.org/drawingml/2006/main" prst="accentCallout1">
          <a:avLst>
            <a:gd name="adj1" fmla="val 18750"/>
            <a:gd name="adj2" fmla="val -8333"/>
            <a:gd name="adj3" fmla="val 128850"/>
            <a:gd name="adj4" fmla="val -84394"/>
          </a:avLst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5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>
              <a:latin typeface="Times New Roman" panose="02020603050405020304" pitchFamily="18" charset="0"/>
              <a:cs typeface="Times New Roman" panose="02020603050405020304" pitchFamily="18" charset="0"/>
            </a:rPr>
            <a:t>2020  г.</a:t>
          </a:r>
          <a:endParaRPr lang="en-US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0.61218</cdr:x>
      <cdr:y>0.2875</cdr:y>
    </cdr:from>
    <cdr:to>
      <cdr:x>0.73526</cdr:x>
      <cdr:y>0.33686</cdr:y>
    </cdr:to>
    <cdr:sp macro="" textlink="">
      <cdr:nvSpPr>
        <cdr:cNvPr id="3" name="Выноска 1 (с границей) 2"/>
        <cdr:cNvSpPr/>
      </cdr:nvSpPr>
      <cdr:spPr>
        <a:xfrm xmlns:a="http://schemas.openxmlformats.org/drawingml/2006/main">
          <a:off x="3032125" y="1165225"/>
          <a:ext cx="609600" cy="200025"/>
        </a:xfrm>
        <a:prstGeom xmlns:a="http://schemas.openxmlformats.org/drawingml/2006/main" prst="accentCallout1">
          <a:avLst>
            <a:gd name="adj1" fmla="val 18750"/>
            <a:gd name="adj2" fmla="val -8333"/>
            <a:gd name="adj3" fmla="val 163690"/>
            <a:gd name="adj4" fmla="val -97708"/>
          </a:avLst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2">
          <a:schemeClr val="accent5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>
              <a:latin typeface="Times New Roman" panose="02020603050405020304" pitchFamily="18" charset="0"/>
              <a:cs typeface="Times New Roman" panose="02020603050405020304" pitchFamily="18" charset="0"/>
            </a:rPr>
            <a:t>2019 г.</a:t>
          </a:r>
          <a:endParaRPr lang="en-US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0.61218</cdr:x>
      <cdr:y>0.35331</cdr:y>
    </cdr:from>
    <cdr:to>
      <cdr:x>0.73526</cdr:x>
      <cdr:y>0.40736</cdr:y>
    </cdr:to>
    <cdr:sp macro="" textlink="">
      <cdr:nvSpPr>
        <cdr:cNvPr id="4" name="Выноска 1 (с границей) 3"/>
        <cdr:cNvSpPr/>
      </cdr:nvSpPr>
      <cdr:spPr>
        <a:xfrm xmlns:a="http://schemas.openxmlformats.org/drawingml/2006/main">
          <a:off x="3032125" y="1431925"/>
          <a:ext cx="609600" cy="219075"/>
        </a:xfrm>
        <a:prstGeom xmlns:a="http://schemas.openxmlformats.org/drawingml/2006/main" prst="accentCallout1">
          <a:avLst>
            <a:gd name="adj1" fmla="val 18750"/>
            <a:gd name="adj2" fmla="val -8333"/>
            <a:gd name="adj3" fmla="val 164517"/>
            <a:gd name="adj4" fmla="val -103958"/>
          </a:avLst>
        </a:prstGeom>
        <a:ln xmlns:a="http://schemas.openxmlformats.org/drawingml/2006/main">
          <a:headEnd type="none"/>
          <a:tailEnd type="triangle"/>
        </a:ln>
      </cdr:spPr>
      <cdr:style>
        <a:lnRef xmlns:a="http://schemas.openxmlformats.org/drawingml/2006/main" idx="2">
          <a:schemeClr val="accent5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>
              <a:latin typeface="Times New Roman" panose="02020603050405020304" pitchFamily="18" charset="0"/>
              <a:cs typeface="Times New Roman" panose="02020603050405020304" pitchFamily="18" charset="0"/>
            </a:rPr>
            <a:t>2018</a:t>
          </a:r>
          <a:r>
            <a:rPr lang="ru-RU"/>
            <a:t> г.</a:t>
          </a:r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97155</xdr:colOff>
      <xdr:row>1</xdr:row>
      <xdr:rowOff>91440</xdr:rowOff>
    </xdr:from>
    <xdr:to>
      <xdr:col>22</xdr:col>
      <xdr:colOff>40005</xdr:colOff>
      <xdr:row>19</xdr:row>
      <xdr:rowOff>99060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125730</xdr:colOff>
      <xdr:row>24</xdr:row>
      <xdr:rowOff>121920</xdr:rowOff>
    </xdr:from>
    <xdr:to>
      <xdr:col>22</xdr:col>
      <xdr:colOff>68580</xdr:colOff>
      <xdr:row>42</xdr:row>
      <xdr:rowOff>121920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198120</xdr:colOff>
      <xdr:row>48</xdr:row>
      <xdr:rowOff>32385</xdr:rowOff>
    </xdr:from>
    <xdr:to>
      <xdr:col>22</xdr:col>
      <xdr:colOff>140970</xdr:colOff>
      <xdr:row>66</xdr:row>
      <xdr:rowOff>13335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556260</xdr:colOff>
      <xdr:row>47</xdr:row>
      <xdr:rowOff>133350</xdr:rowOff>
    </xdr:from>
    <xdr:to>
      <xdr:col>9</xdr:col>
      <xdr:colOff>259080</xdr:colOff>
      <xdr:row>65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322945</xdr:colOff>
      <xdr:row>101</xdr:row>
      <xdr:rowOff>129902</xdr:rowOff>
    </xdr:from>
    <xdr:to>
      <xdr:col>7</xdr:col>
      <xdr:colOff>354634</xdr:colOff>
      <xdr:row>121</xdr:row>
      <xdr:rowOff>151674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390525</xdr:colOff>
      <xdr:row>107</xdr:row>
      <xdr:rowOff>128588</xdr:rowOff>
    </xdr:from>
    <xdr:to>
      <xdr:col>18</xdr:col>
      <xdr:colOff>47625</xdr:colOff>
      <xdr:row>122</xdr:row>
      <xdr:rowOff>28575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104775</xdr:colOff>
      <xdr:row>107</xdr:row>
      <xdr:rowOff>80962</xdr:rowOff>
    </xdr:from>
    <xdr:to>
      <xdr:col>24</xdr:col>
      <xdr:colOff>571500</xdr:colOff>
      <xdr:row>123</xdr:row>
      <xdr:rowOff>126999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590550</xdr:colOff>
      <xdr:row>107</xdr:row>
      <xdr:rowOff>14288</xdr:rowOff>
    </xdr:from>
    <xdr:to>
      <xdr:col>31</xdr:col>
      <xdr:colOff>238125</xdr:colOff>
      <xdr:row>122</xdr:row>
      <xdr:rowOff>38100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225879</xdr:colOff>
      <xdr:row>90</xdr:row>
      <xdr:rowOff>110900</xdr:rowOff>
    </xdr:from>
    <xdr:to>
      <xdr:col>30</xdr:col>
      <xdr:colOff>197304</xdr:colOff>
      <xdr:row>106</xdr:row>
      <xdr:rowOff>39462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67733</xdr:colOff>
      <xdr:row>126</xdr:row>
      <xdr:rowOff>12701</xdr:rowOff>
    </xdr:from>
    <xdr:to>
      <xdr:col>30</xdr:col>
      <xdr:colOff>135467</xdr:colOff>
      <xdr:row>144</xdr:row>
      <xdr:rowOff>12701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141514</xdr:colOff>
      <xdr:row>156</xdr:row>
      <xdr:rowOff>43542</xdr:rowOff>
    </xdr:from>
    <xdr:to>
      <xdr:col>5</xdr:col>
      <xdr:colOff>435428</xdr:colOff>
      <xdr:row>173</xdr:row>
      <xdr:rowOff>48985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152401</xdr:colOff>
      <xdr:row>179</xdr:row>
      <xdr:rowOff>48986</xdr:rowOff>
    </xdr:from>
    <xdr:to>
      <xdr:col>5</xdr:col>
      <xdr:colOff>446315</xdr:colOff>
      <xdr:row>197</xdr:row>
      <xdr:rowOff>48986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11</xdr:row>
      <xdr:rowOff>128587</xdr:rowOff>
    </xdr:from>
    <xdr:to>
      <xdr:col>8</xdr:col>
      <xdr:colOff>571499</xdr:colOff>
      <xdr:row>30</xdr:row>
      <xdr:rowOff>9524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595314</xdr:colOff>
      <xdr:row>11</xdr:row>
      <xdr:rowOff>147639</xdr:rowOff>
    </xdr:from>
    <xdr:to>
      <xdr:col>14</xdr:col>
      <xdr:colOff>16933</xdr:colOff>
      <xdr:row>25</xdr:row>
      <xdr:rowOff>127001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157163</xdr:colOff>
      <xdr:row>11</xdr:row>
      <xdr:rowOff>147639</xdr:rowOff>
    </xdr:from>
    <xdr:to>
      <xdr:col>25</xdr:col>
      <xdr:colOff>194734</xdr:colOff>
      <xdr:row>25</xdr:row>
      <xdr:rowOff>143935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280988</xdr:colOff>
      <xdr:row>11</xdr:row>
      <xdr:rowOff>147639</xdr:rowOff>
    </xdr:from>
    <xdr:to>
      <xdr:col>19</xdr:col>
      <xdr:colOff>448734</xdr:colOff>
      <xdr:row>25</xdr:row>
      <xdr:rowOff>152400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56</xdr:row>
      <xdr:rowOff>119063</xdr:rowOff>
    </xdr:from>
    <xdr:to>
      <xdr:col>10</xdr:col>
      <xdr:colOff>247650</xdr:colOff>
      <xdr:row>73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314959</xdr:colOff>
      <xdr:row>74</xdr:row>
      <xdr:rowOff>34291</xdr:rowOff>
    </xdr:from>
    <xdr:to>
      <xdr:col>12</xdr:col>
      <xdr:colOff>465666</xdr:colOff>
      <xdr:row>93</xdr:row>
      <xdr:rowOff>54430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499534</xdr:colOff>
      <xdr:row>74</xdr:row>
      <xdr:rowOff>31327</xdr:rowOff>
    </xdr:from>
    <xdr:to>
      <xdr:col>20</xdr:col>
      <xdr:colOff>512233</xdr:colOff>
      <xdr:row>93</xdr:row>
      <xdr:rowOff>43543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529166</xdr:colOff>
      <xdr:row>73</xdr:row>
      <xdr:rowOff>135467</xdr:rowOff>
    </xdr:from>
    <xdr:to>
      <xdr:col>28</xdr:col>
      <xdr:colOff>224366</xdr:colOff>
      <xdr:row>93</xdr:row>
      <xdr:rowOff>32658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108857</xdr:colOff>
      <xdr:row>129</xdr:row>
      <xdr:rowOff>146958</xdr:rowOff>
    </xdr:from>
    <xdr:to>
      <xdr:col>9</xdr:col>
      <xdr:colOff>21772</xdr:colOff>
      <xdr:row>151</xdr:row>
      <xdr:rowOff>152400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217712</xdr:colOff>
      <xdr:row>130</xdr:row>
      <xdr:rowOff>5443</xdr:rowOff>
    </xdr:from>
    <xdr:to>
      <xdr:col>27</xdr:col>
      <xdr:colOff>10886</xdr:colOff>
      <xdr:row>147</xdr:row>
      <xdr:rowOff>43542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185058</xdr:colOff>
      <xdr:row>130</xdr:row>
      <xdr:rowOff>16328</xdr:rowOff>
    </xdr:from>
    <xdr:to>
      <xdr:col>18</xdr:col>
      <xdr:colOff>10886</xdr:colOff>
      <xdr:row>147</xdr:row>
      <xdr:rowOff>43542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185055</xdr:colOff>
      <xdr:row>130</xdr:row>
      <xdr:rowOff>16328</xdr:rowOff>
    </xdr:from>
    <xdr:to>
      <xdr:col>35</xdr:col>
      <xdr:colOff>544284</xdr:colOff>
      <xdr:row>146</xdr:row>
      <xdr:rowOff>146956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119743</xdr:colOff>
      <xdr:row>163</xdr:row>
      <xdr:rowOff>59870</xdr:rowOff>
    </xdr:from>
    <xdr:to>
      <xdr:col>8</xdr:col>
      <xdr:colOff>468085</xdr:colOff>
      <xdr:row>181</xdr:row>
      <xdr:rowOff>43542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609598</xdr:colOff>
      <xdr:row>163</xdr:row>
      <xdr:rowOff>157841</xdr:rowOff>
    </xdr:from>
    <xdr:to>
      <xdr:col>18</xdr:col>
      <xdr:colOff>413657</xdr:colOff>
      <xdr:row>181</xdr:row>
      <xdr:rowOff>-1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97971</xdr:colOff>
      <xdr:row>163</xdr:row>
      <xdr:rowOff>125185</xdr:rowOff>
    </xdr:from>
    <xdr:to>
      <xdr:col>24</xdr:col>
      <xdr:colOff>359229</xdr:colOff>
      <xdr:row>180</xdr:row>
      <xdr:rowOff>92528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413658</xdr:colOff>
      <xdr:row>163</xdr:row>
      <xdr:rowOff>114300</xdr:rowOff>
    </xdr:from>
    <xdr:to>
      <xdr:col>30</xdr:col>
      <xdr:colOff>10886</xdr:colOff>
      <xdr:row>180</xdr:row>
      <xdr:rowOff>108857</xdr:rowOff>
    </xdr:to>
    <xdr:graphicFrame macro="">
      <xdr:nvGraphicFramePr>
        <xdr:cNvPr id="20" name="Диаграм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30</xdr:col>
      <xdr:colOff>114300</xdr:colOff>
      <xdr:row>163</xdr:row>
      <xdr:rowOff>125185</xdr:rowOff>
    </xdr:from>
    <xdr:to>
      <xdr:col>35</xdr:col>
      <xdr:colOff>370115</xdr:colOff>
      <xdr:row>180</xdr:row>
      <xdr:rowOff>152400</xdr:rowOff>
    </xdr:to>
    <xdr:graphicFrame macro="">
      <xdr:nvGraphicFramePr>
        <xdr:cNvPr id="21" name="Диаграмма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36</xdr:col>
      <xdr:colOff>92529</xdr:colOff>
      <xdr:row>129</xdr:row>
      <xdr:rowOff>168728</xdr:rowOff>
    </xdr:from>
    <xdr:to>
      <xdr:col>44</xdr:col>
      <xdr:colOff>261258</xdr:colOff>
      <xdr:row>146</xdr:row>
      <xdr:rowOff>92528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25</xdr:col>
      <xdr:colOff>575735</xdr:colOff>
      <xdr:row>11</xdr:row>
      <xdr:rowOff>165101</xdr:rowOff>
    </xdr:from>
    <xdr:to>
      <xdr:col>30</xdr:col>
      <xdr:colOff>609601</xdr:colOff>
      <xdr:row>26</xdr:row>
      <xdr:rowOff>16933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31</xdr:col>
      <xdr:colOff>33867</xdr:colOff>
      <xdr:row>11</xdr:row>
      <xdr:rowOff>165100</xdr:rowOff>
    </xdr:from>
    <xdr:to>
      <xdr:col>39</xdr:col>
      <xdr:colOff>472440</xdr:colOff>
      <xdr:row>28</xdr:row>
      <xdr:rowOff>29634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21772</xdr:colOff>
      <xdr:row>93</xdr:row>
      <xdr:rowOff>130629</xdr:rowOff>
    </xdr:from>
    <xdr:to>
      <xdr:col>9</xdr:col>
      <xdr:colOff>43544</xdr:colOff>
      <xdr:row>104</xdr:row>
      <xdr:rowOff>0</xdr:rowOff>
    </xdr:to>
    <xdr:graphicFrame macro="">
      <xdr:nvGraphicFramePr>
        <xdr:cNvPr id="22" name="Диаграмма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65315</xdr:colOff>
      <xdr:row>94</xdr:row>
      <xdr:rowOff>5443</xdr:rowOff>
    </xdr:from>
    <xdr:to>
      <xdr:col>13</xdr:col>
      <xdr:colOff>609600</xdr:colOff>
      <xdr:row>104</xdr:row>
      <xdr:rowOff>0</xdr:rowOff>
    </xdr:to>
    <xdr:graphicFrame macro="">
      <xdr:nvGraphicFramePr>
        <xdr:cNvPr id="23" name="Диаграмма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14</xdr:col>
      <xdr:colOff>21770</xdr:colOff>
      <xdr:row>93</xdr:row>
      <xdr:rowOff>157843</xdr:rowOff>
    </xdr:from>
    <xdr:to>
      <xdr:col>23</xdr:col>
      <xdr:colOff>598714</xdr:colOff>
      <xdr:row>108</xdr:row>
      <xdr:rowOff>157843</xdr:rowOff>
    </xdr:to>
    <xdr:graphicFrame macro="">
      <xdr:nvGraphicFramePr>
        <xdr:cNvPr id="24" name="Диаграмма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39</xdr:col>
      <xdr:colOff>548640</xdr:colOff>
      <xdr:row>11</xdr:row>
      <xdr:rowOff>15240</xdr:rowOff>
    </xdr:from>
    <xdr:to>
      <xdr:col>46</xdr:col>
      <xdr:colOff>45720</xdr:colOff>
      <xdr:row>28</xdr:row>
      <xdr:rowOff>11430</xdr:rowOff>
    </xdr:to>
    <xdr:graphicFrame macro="">
      <xdr:nvGraphicFramePr>
        <xdr:cNvPr id="34" name="Диаграмма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335"/>
  <sheetViews>
    <sheetView topLeftCell="A31" zoomScale="70" zoomScaleNormal="70" workbookViewId="0">
      <selection activeCell="G42" sqref="G42"/>
    </sheetView>
  </sheetViews>
  <sheetFormatPr defaultColWidth="8.88671875" defaultRowHeight="12"/>
  <cols>
    <col min="1" max="1" width="4.88671875" style="34" customWidth="1"/>
    <col min="2" max="2" width="9.88671875" style="34" customWidth="1"/>
    <col min="3" max="3" width="10.21875" style="34" customWidth="1"/>
    <col min="4" max="4" width="9.77734375" style="34" customWidth="1"/>
    <col min="5" max="5" width="11.33203125" style="34" customWidth="1"/>
    <col min="6" max="6" width="9.21875" style="34" customWidth="1"/>
    <col min="7" max="7" width="11.88671875" style="34" customWidth="1"/>
    <col min="8" max="8" width="10.44140625" style="34" customWidth="1"/>
    <col min="9" max="9" width="7.6640625" style="34" customWidth="1"/>
    <col min="10" max="10" width="10.33203125" style="34" customWidth="1"/>
    <col min="11" max="11" width="4" style="34" customWidth="1"/>
    <col min="12" max="12" width="12.5546875" style="34" bestFit="1" customWidth="1"/>
    <col min="13" max="13" width="9.5546875" style="34" customWidth="1"/>
    <col min="14" max="14" width="8.88671875" style="34"/>
    <col min="15" max="15" width="12.77734375" style="34" bestFit="1" customWidth="1"/>
    <col min="16" max="16" width="10.109375" style="34" customWidth="1"/>
    <col min="17" max="17" width="8.88671875" style="34"/>
    <col min="18" max="18" width="9.33203125" style="34" customWidth="1"/>
    <col min="19" max="19" width="12.21875" style="34" customWidth="1"/>
    <col min="20" max="20" width="10.109375" style="34" customWidth="1"/>
    <col min="21" max="22" width="8.88671875" style="34"/>
    <col min="23" max="23" width="11.6640625" style="34" customWidth="1"/>
    <col min="24" max="24" width="10.44140625" style="34" bestFit="1" customWidth="1"/>
    <col min="25" max="25" width="9.88671875" style="60" customWidth="1"/>
    <col min="26" max="26" width="7.44140625" style="34" customWidth="1"/>
    <col min="27" max="27" width="6.6640625" style="34" customWidth="1"/>
    <col min="28" max="28" width="6.6640625" style="60" customWidth="1"/>
    <col min="29" max="29" width="8.88671875" style="34"/>
    <col min="30" max="30" width="11.88671875" style="34" customWidth="1"/>
    <col min="31" max="31" width="11.5546875" style="34" customWidth="1"/>
    <col min="32" max="32" width="13.109375" style="34" customWidth="1"/>
    <col min="33" max="45" width="8.88671875" style="34"/>
    <col min="46" max="46" width="47.6640625" style="34" customWidth="1"/>
    <col min="47" max="47" width="12.5546875" style="34" customWidth="1"/>
    <col min="48" max="53" width="8.88671875" style="34"/>
    <col min="54" max="54" width="11.88671875" style="34" customWidth="1"/>
    <col min="55" max="58" width="8.88671875" style="34"/>
    <col min="59" max="59" width="16.88671875" style="34" bestFit="1" customWidth="1"/>
    <col min="60" max="66" width="9.77734375" style="34" bestFit="1" customWidth="1"/>
    <col min="67" max="16384" width="8.88671875" style="34"/>
  </cols>
  <sheetData>
    <row r="1" spans="1:94">
      <c r="A1" s="39" t="s">
        <v>0</v>
      </c>
    </row>
    <row r="2" spans="1:94" s="39" customFormat="1" ht="11.4">
      <c r="A2" s="39" t="s">
        <v>1</v>
      </c>
      <c r="O2" s="39" t="s">
        <v>2</v>
      </c>
      <c r="Y2" s="59"/>
      <c r="Z2" s="39" t="s">
        <v>3</v>
      </c>
      <c r="AB2" s="59"/>
      <c r="AC2" s="39" t="s">
        <v>239</v>
      </c>
      <c r="BG2" s="39" t="s">
        <v>259</v>
      </c>
      <c r="CH2" s="40" t="s">
        <v>4</v>
      </c>
      <c r="CI2" s="40" t="s">
        <v>421</v>
      </c>
      <c r="CJ2" s="40" t="s">
        <v>22</v>
      </c>
      <c r="CK2" s="40" t="s">
        <v>23</v>
      </c>
      <c r="CM2" s="40" t="s">
        <v>4</v>
      </c>
      <c r="CN2" s="40" t="s">
        <v>421</v>
      </c>
      <c r="CO2" s="40" t="s">
        <v>22</v>
      </c>
      <c r="CP2" s="40" t="s">
        <v>23</v>
      </c>
    </row>
    <row r="3" spans="1:94" s="67" customFormat="1" ht="22.8">
      <c r="A3" s="40" t="s">
        <v>4</v>
      </c>
      <c r="B3" s="41" t="s">
        <v>5</v>
      </c>
      <c r="C3" s="41" t="s">
        <v>6</v>
      </c>
      <c r="D3" s="41" t="s">
        <v>7</v>
      </c>
      <c r="E3" s="41" t="s">
        <v>8</v>
      </c>
      <c r="F3" s="41" t="s">
        <v>9</v>
      </c>
      <c r="G3" s="41" t="s">
        <v>10</v>
      </c>
      <c r="H3" s="41" t="s">
        <v>11</v>
      </c>
      <c r="I3" s="41" t="s">
        <v>12</v>
      </c>
      <c r="J3" s="51" t="s">
        <v>13</v>
      </c>
      <c r="L3" s="74" t="s">
        <v>14</v>
      </c>
      <c r="M3" s="40" t="s">
        <v>15</v>
      </c>
      <c r="O3" s="75" t="s">
        <v>16</v>
      </c>
      <c r="P3" s="76" t="s">
        <v>17</v>
      </c>
      <c r="Q3" s="76" t="s">
        <v>6</v>
      </c>
      <c r="R3" s="76" t="s">
        <v>7</v>
      </c>
      <c r="S3" s="76" t="s">
        <v>18</v>
      </c>
      <c r="T3" s="76" t="s">
        <v>9</v>
      </c>
      <c r="U3" s="76" t="s">
        <v>10</v>
      </c>
      <c r="V3" s="76" t="s">
        <v>11</v>
      </c>
      <c r="W3" s="76" t="s">
        <v>12</v>
      </c>
      <c r="X3" s="81" t="s">
        <v>19</v>
      </c>
      <c r="Y3" s="84"/>
      <c r="Z3" s="40" t="s">
        <v>1</v>
      </c>
      <c r="AA3" s="40" t="s">
        <v>20</v>
      </c>
      <c r="AB3" s="137"/>
      <c r="AC3" s="40" t="s">
        <v>4</v>
      </c>
      <c r="AD3" s="40" t="s">
        <v>297</v>
      </c>
      <c r="AE3" s="40" t="s">
        <v>298</v>
      </c>
      <c r="AF3" s="40" t="s">
        <v>211</v>
      </c>
      <c r="AT3" s="34">
        <v>2018</v>
      </c>
      <c r="AU3" s="34"/>
      <c r="AV3" s="34"/>
      <c r="AW3" s="34"/>
      <c r="AX3" s="34"/>
      <c r="AY3" s="34"/>
      <c r="AZ3" s="34"/>
      <c r="BA3" s="34"/>
      <c r="BB3" s="34"/>
      <c r="BG3" s="74">
        <v>1990</v>
      </c>
      <c r="BH3" s="74">
        <v>1991</v>
      </c>
      <c r="BI3" s="74">
        <v>1992</v>
      </c>
      <c r="BJ3" s="74">
        <v>1993</v>
      </c>
      <c r="BK3" s="74">
        <v>1994</v>
      </c>
      <c r="BL3" s="74">
        <v>1995</v>
      </c>
      <c r="BM3" s="74">
        <v>1996</v>
      </c>
      <c r="BN3" s="74">
        <v>1997</v>
      </c>
      <c r="CH3" s="107">
        <v>1990</v>
      </c>
      <c r="CI3" s="310">
        <v>28290.67575474687</v>
      </c>
      <c r="CJ3" s="310">
        <v>-10273.525171351601</v>
      </c>
      <c r="CK3" s="310">
        <v>18017.150583395269</v>
      </c>
      <c r="CM3" s="172">
        <v>2018</v>
      </c>
      <c r="CN3" s="367">
        <v>17858.410918438476</v>
      </c>
      <c r="CO3" s="367">
        <v>-10941.370537922499</v>
      </c>
      <c r="CP3" s="367">
        <v>6917.0403805159767</v>
      </c>
    </row>
    <row r="4" spans="1:94" ht="16.2">
      <c r="A4" s="42">
        <v>1990</v>
      </c>
      <c r="B4" s="43">
        <f>'1990'!B4</f>
        <v>10031.2783093204</v>
      </c>
      <c r="C4" s="43">
        <f>'1990'!C4</f>
        <v>183.187663266501</v>
      </c>
      <c r="D4" s="43">
        <f>'1990'!D4</f>
        <v>13.3513914370269</v>
      </c>
      <c r="E4" s="43">
        <f>'1990'!E4</f>
        <v>0</v>
      </c>
      <c r="F4" s="43">
        <f>'1990'!F4</f>
        <v>50.255068520000002</v>
      </c>
      <c r="G4" s="43">
        <f>'1990'!G4</f>
        <v>371.46904623</v>
      </c>
      <c r="H4" s="43">
        <f>'1990'!H4</f>
        <v>60.96639648</v>
      </c>
      <c r="I4" s="43">
        <f>'1990'!I4</f>
        <v>101.326068874</v>
      </c>
      <c r="J4" s="43">
        <f>B4+(C4*21)+(D4*310)+E4</f>
        <v>18017.150583395261</v>
      </c>
      <c r="L4" s="43">
        <v>-10273.525171351601</v>
      </c>
      <c r="M4" s="43">
        <f>B4-L4</f>
        <v>20304.803480672002</v>
      </c>
      <c r="O4" s="77">
        <v>1990</v>
      </c>
      <c r="P4" s="78">
        <v>10031.2783093204</v>
      </c>
      <c r="Q4" s="82">
        <v>183.44246326650099</v>
      </c>
      <c r="R4" s="82">
        <v>13.3666794370269</v>
      </c>
      <c r="S4" s="78">
        <v>0</v>
      </c>
      <c r="T4" s="78">
        <v>50.255068520000002</v>
      </c>
      <c r="U4" s="78">
        <v>371.46904623</v>
      </c>
      <c r="V4" s="78">
        <v>60.96639648</v>
      </c>
      <c r="W4" s="78">
        <v>101.326068874</v>
      </c>
      <c r="X4" s="43">
        <f>P4+(Q4*21)+(R4*310)+S4</f>
        <v>18027.24066339526</v>
      </c>
      <c r="Z4" s="43">
        <f t="shared" ref="Z4:Z31" si="0">J4-X4</f>
        <v>-10.090079999998125</v>
      </c>
      <c r="AA4" s="85">
        <f>Z4*100/X4</f>
        <v>-5.5971294711154945E-2</v>
      </c>
      <c r="AB4" s="138"/>
      <c r="AC4" s="107">
        <v>1990</v>
      </c>
      <c r="AD4" s="310">
        <f t="shared" ref="AD4:AD30" si="1">J42+J80+J126+J200</f>
        <v>28290.67575474687</v>
      </c>
      <c r="AE4" s="310">
        <v>-10273.525171351601</v>
      </c>
      <c r="AF4" s="310">
        <f>AD4+AE4</f>
        <v>18017.150583395269</v>
      </c>
      <c r="AT4" s="206" t="s">
        <v>229</v>
      </c>
      <c r="AU4" s="205" t="s">
        <v>230</v>
      </c>
      <c r="AV4" s="205" t="s">
        <v>231</v>
      </c>
      <c r="AW4" s="205" t="s">
        <v>232</v>
      </c>
      <c r="AX4" s="205" t="s">
        <v>55</v>
      </c>
      <c r="AY4" s="205" t="s">
        <v>56</v>
      </c>
      <c r="AZ4" s="205" t="s">
        <v>57</v>
      </c>
      <c r="BA4" s="205" t="s">
        <v>58</v>
      </c>
      <c r="BB4" s="204" t="s">
        <v>59</v>
      </c>
      <c r="BG4" s="108">
        <v>-10273.525171351601</v>
      </c>
      <c r="BH4" s="108">
        <v>-10294.4825360862</v>
      </c>
      <c r="BI4" s="108">
        <v>-10289.530417681401</v>
      </c>
      <c r="BJ4" s="108">
        <v>-10293.5741052142</v>
      </c>
      <c r="BK4" s="108">
        <v>-10309.734291492099</v>
      </c>
      <c r="BL4" s="108">
        <v>-10323.6469528208</v>
      </c>
      <c r="BM4" s="108">
        <v>-10032.158757167101</v>
      </c>
      <c r="BN4" s="108">
        <v>-10303.285695286801</v>
      </c>
      <c r="CH4" s="107">
        <v>1991</v>
      </c>
      <c r="CI4" s="310">
        <v>25986.552769661645</v>
      </c>
      <c r="CJ4" s="310">
        <v>-10294.4825360862</v>
      </c>
      <c r="CK4" s="310">
        <v>15692.070233575445</v>
      </c>
      <c r="CM4" s="63">
        <v>2019</v>
      </c>
      <c r="CN4" s="367">
        <v>15172.399873940958</v>
      </c>
      <c r="CO4" s="367">
        <v>-10954.623783305</v>
      </c>
      <c r="CP4" s="367">
        <v>4217.7760906359581</v>
      </c>
    </row>
    <row r="5" spans="1:94" ht="13.8">
      <c r="A5" s="42">
        <v>1991</v>
      </c>
      <c r="B5" s="43">
        <f>'1991'!B4</f>
        <v>7631.2251524965104</v>
      </c>
      <c r="C5" s="43">
        <f>'1991'!C4</f>
        <v>176.40417215587499</v>
      </c>
      <c r="D5" s="43">
        <f>'1991'!D4</f>
        <v>14.0527660187274</v>
      </c>
      <c r="E5" s="43">
        <f>'1991'!E4</f>
        <v>0</v>
      </c>
      <c r="F5" s="43">
        <f>'1991'!F4</f>
        <v>42.883585744000001</v>
      </c>
      <c r="G5" s="43">
        <f>'1991'!G4</f>
        <v>310.61828203099998</v>
      </c>
      <c r="H5" s="43">
        <f>'1991'!H4</f>
        <v>53.264969764</v>
      </c>
      <c r="I5" s="43">
        <f>'1991'!I4</f>
        <v>86.023620643000001</v>
      </c>
      <c r="J5" s="43">
        <f t="shared" ref="J5:J34" si="2">B5+(C5*21)+(D5*310)+E5</f>
        <v>15692.070233575378</v>
      </c>
      <c r="L5" s="43">
        <v>-10294.4825360862</v>
      </c>
      <c r="M5" s="43">
        <f t="shared" ref="M5:M34" si="3">B5-L5</f>
        <v>17925.707688582712</v>
      </c>
      <c r="O5" s="77">
        <v>1991</v>
      </c>
      <c r="P5" s="78">
        <v>7631.2251524965104</v>
      </c>
      <c r="Q5" s="82">
        <v>176.66107215587499</v>
      </c>
      <c r="R5" s="82">
        <v>14.0681800187274</v>
      </c>
      <c r="S5" s="78">
        <v>0</v>
      </c>
      <c r="T5" s="78">
        <v>42.883585744000001</v>
      </c>
      <c r="U5" s="78">
        <v>310.61828203099998</v>
      </c>
      <c r="V5" s="78">
        <v>53.264969764</v>
      </c>
      <c r="W5" s="78">
        <v>86.023620643000001</v>
      </c>
      <c r="X5" s="43">
        <f t="shared" ref="X5:X31" si="4">P5+(Q5*21)+(R5*310)+S5</f>
        <v>15702.24347357538</v>
      </c>
      <c r="Z5" s="43">
        <f t="shared" si="0"/>
        <v>-10.173240000001897</v>
      </c>
      <c r="AA5" s="85">
        <f t="shared" ref="AA5:AA31" si="5">Z5*100/X5</f>
        <v>-6.4788448969868531E-2</v>
      </c>
      <c r="AB5" s="138"/>
      <c r="AC5" s="107">
        <v>1991</v>
      </c>
      <c r="AD5" s="310">
        <f t="shared" si="1"/>
        <v>25986.552769661645</v>
      </c>
      <c r="AE5" s="310">
        <v>-10294.4825360862</v>
      </c>
      <c r="AF5" s="310">
        <f t="shared" ref="AF5:AF33" si="6">AD5+AE5</f>
        <v>15692.070233575445</v>
      </c>
      <c r="AT5" s="206" t="s">
        <v>233</v>
      </c>
      <c r="AU5" s="56">
        <f>B32</f>
        <v>474.484128440218</v>
      </c>
      <c r="AV5" s="56">
        <f>C32</f>
        <v>174.36063940185468</v>
      </c>
      <c r="AW5" s="56">
        <f>D32</f>
        <v>8.3461117971553893</v>
      </c>
      <c r="AX5" s="207">
        <v>7.0000000000000001E-3</v>
      </c>
      <c r="AY5" s="207">
        <v>1.7999999999999999E-2</v>
      </c>
      <c r="AZ5" s="207">
        <v>4.8000000000000001E-2</v>
      </c>
      <c r="BA5" s="207">
        <v>1.2E-2</v>
      </c>
      <c r="BB5" s="212">
        <v>0.01</v>
      </c>
      <c r="BG5" s="74">
        <v>1998</v>
      </c>
      <c r="BH5" s="74">
        <v>1999</v>
      </c>
      <c r="BI5" s="74">
        <v>2000</v>
      </c>
      <c r="BJ5" s="74">
        <v>2001</v>
      </c>
      <c r="BK5" s="74">
        <v>2002</v>
      </c>
      <c r="BL5" s="74">
        <v>2003</v>
      </c>
      <c r="BM5" s="74">
        <v>2004</v>
      </c>
      <c r="BN5" s="74">
        <v>2005</v>
      </c>
      <c r="CH5" s="107">
        <v>1992</v>
      </c>
      <c r="CI5" s="310">
        <v>21529.153606714946</v>
      </c>
      <c r="CJ5" s="310">
        <v>-10289.530417681401</v>
      </c>
      <c r="CK5" s="310">
        <v>11239.623189033546</v>
      </c>
      <c r="CM5" s="63">
        <v>2020</v>
      </c>
      <c r="CN5" s="367">
        <v>14711.290291340649</v>
      </c>
      <c r="CO5" s="367">
        <v>-10960.100073228899</v>
      </c>
      <c r="CP5" s="367">
        <v>3751.1902181117493</v>
      </c>
    </row>
    <row r="6" spans="1:94" ht="14.4">
      <c r="A6" s="42">
        <v>1992</v>
      </c>
      <c r="B6" s="43">
        <f>'1992'!B4</f>
        <v>4005.7834469907798</v>
      </c>
      <c r="C6" s="43">
        <f>'1992'!C4</f>
        <v>159.66473786200899</v>
      </c>
      <c r="D6" s="43">
        <f>'1992'!D4</f>
        <v>12.5189685385182</v>
      </c>
      <c r="E6" s="43">
        <f>'1992'!E4</f>
        <v>0</v>
      </c>
      <c r="F6" s="43">
        <f>'1992'!F4</f>
        <v>33.312491139000002</v>
      </c>
      <c r="G6" s="43">
        <f>'1992'!G4</f>
        <v>261.84354620099998</v>
      </c>
      <c r="H6" s="43">
        <f>'1992'!H4</f>
        <v>40.465283548999999</v>
      </c>
      <c r="I6" s="43">
        <f>'1992'!I4</f>
        <v>71.627659043999998</v>
      </c>
      <c r="J6" s="43">
        <f t="shared" si="2"/>
        <v>11239.623189033609</v>
      </c>
      <c r="L6" s="43">
        <v>-10289.530417681401</v>
      </c>
      <c r="M6" s="43">
        <f t="shared" si="3"/>
        <v>14295.31386467218</v>
      </c>
      <c r="O6" s="77">
        <v>1992</v>
      </c>
      <c r="P6" s="78">
        <v>4005.7834469907798</v>
      </c>
      <c r="Q6" s="82">
        <v>159.924437862009</v>
      </c>
      <c r="R6" s="82">
        <v>12.5345505385182</v>
      </c>
      <c r="S6" s="78">
        <v>0</v>
      </c>
      <c r="T6" s="78">
        <v>33.312491139000002</v>
      </c>
      <c r="U6" s="78">
        <v>261.84354620099998</v>
      </c>
      <c r="V6" s="78">
        <v>40.465283548999999</v>
      </c>
      <c r="W6" s="78">
        <v>71.627659043999998</v>
      </c>
      <c r="X6" s="43">
        <f t="shared" si="4"/>
        <v>11249.907309033611</v>
      </c>
      <c r="Z6" s="43">
        <f t="shared" si="0"/>
        <v>-10.284120000002076</v>
      </c>
      <c r="AA6" s="85">
        <f t="shared" si="5"/>
        <v>-9.1415153187475479E-2</v>
      </c>
      <c r="AB6" s="138"/>
      <c r="AC6" s="107">
        <v>1992</v>
      </c>
      <c r="AD6" s="310">
        <f t="shared" si="1"/>
        <v>21529.153606714946</v>
      </c>
      <c r="AE6" s="310">
        <v>-10289.530417681401</v>
      </c>
      <c r="AF6" s="310">
        <f t="shared" si="6"/>
        <v>11239.623189033546</v>
      </c>
      <c r="AT6" s="209" t="s">
        <v>234</v>
      </c>
      <c r="AU6" s="108">
        <f>B70</f>
        <v>10442.5925271207</v>
      </c>
      <c r="AV6" s="108">
        <f>C70</f>
        <v>16.37653952554</v>
      </c>
      <c r="AW6" s="108">
        <f>D70</f>
        <v>0.4418700836492</v>
      </c>
      <c r="AX6" s="210"/>
      <c r="AY6" s="210"/>
      <c r="AZ6" s="210"/>
      <c r="BA6" s="210"/>
      <c r="BB6" s="211"/>
      <c r="BG6" s="108">
        <v>-10331.5113478896</v>
      </c>
      <c r="BH6" s="108">
        <v>-10339.0948362698</v>
      </c>
      <c r="BI6" s="108">
        <v>-10303.876819938399</v>
      </c>
      <c r="BJ6" s="108">
        <v>-10221.397809956799</v>
      </c>
      <c r="BK6" s="108">
        <v>-10239.2599738393</v>
      </c>
      <c r="BL6" s="108">
        <v>-9914.3159746724905</v>
      </c>
      <c r="BM6" s="108">
        <v>-10302.8660812045</v>
      </c>
      <c r="BN6" s="108">
        <v>-10205.986026917901</v>
      </c>
      <c r="CH6" s="107">
        <v>1993</v>
      </c>
      <c r="CI6" s="310">
        <v>15419.820899948614</v>
      </c>
      <c r="CJ6" s="310">
        <v>-10293.5741052142</v>
      </c>
      <c r="CK6" s="310">
        <v>5126.2467947344139</v>
      </c>
    </row>
    <row r="7" spans="1:94" ht="14.4">
      <c r="A7" s="42">
        <v>1993</v>
      </c>
      <c r="B7" s="43">
        <f>'1993'!B4</f>
        <v>230.076218061915</v>
      </c>
      <c r="C7" s="43">
        <f>'1993'!C4</f>
        <v>141.48553983095101</v>
      </c>
      <c r="D7" s="43">
        <f>'1993'!D4</f>
        <v>6.2095943232983597</v>
      </c>
      <c r="E7" s="43">
        <f>'1993'!E4</f>
        <v>0</v>
      </c>
      <c r="F7" s="43">
        <f>'1993'!F4</f>
        <v>23.599484790000002</v>
      </c>
      <c r="G7" s="43">
        <f>'1993'!G4</f>
        <v>183.28721225199999</v>
      </c>
      <c r="H7" s="43">
        <f>'1993'!H4</f>
        <v>30.710691603000001</v>
      </c>
      <c r="I7" s="43">
        <f>'1993'!I4</f>
        <v>56.662107403999997</v>
      </c>
      <c r="J7" s="43">
        <f t="shared" si="2"/>
        <v>5126.2467947343775</v>
      </c>
      <c r="L7" s="43">
        <v>-10293.5741052142</v>
      </c>
      <c r="M7" s="43">
        <f t="shared" si="3"/>
        <v>10523.650323276115</v>
      </c>
      <c r="O7" s="77">
        <v>1993</v>
      </c>
      <c r="P7" s="78">
        <v>230.076218061915</v>
      </c>
      <c r="Q7" s="82">
        <v>141.74503983095099</v>
      </c>
      <c r="R7" s="82">
        <v>6.2251643232983502</v>
      </c>
      <c r="S7" s="78">
        <v>0</v>
      </c>
      <c r="T7" s="78">
        <v>23.599484790000002</v>
      </c>
      <c r="U7" s="78">
        <v>183.28721225199999</v>
      </c>
      <c r="V7" s="78">
        <v>30.710691603000001</v>
      </c>
      <c r="W7" s="78">
        <v>56.662107403999997</v>
      </c>
      <c r="X7" s="43">
        <f t="shared" si="4"/>
        <v>5136.5229947343742</v>
      </c>
      <c r="Z7" s="43">
        <f t="shared" si="0"/>
        <v>-10.276199999996606</v>
      </c>
      <c r="AA7" s="85">
        <f t="shared" si="5"/>
        <v>-0.20006140360962252</v>
      </c>
      <c r="AB7" s="138"/>
      <c r="AC7" s="107">
        <v>1993</v>
      </c>
      <c r="AD7" s="310">
        <f t="shared" si="1"/>
        <v>15419.820899948614</v>
      </c>
      <c r="AE7" s="310">
        <v>-10293.5741052142</v>
      </c>
      <c r="AF7" s="310">
        <f t="shared" si="6"/>
        <v>5126.2467947344139</v>
      </c>
      <c r="AT7" s="209" t="s">
        <v>235</v>
      </c>
      <c r="AU7" s="108">
        <f>B108</f>
        <v>968.86435522282704</v>
      </c>
      <c r="AV7" s="210"/>
      <c r="AW7" s="210"/>
      <c r="AX7" s="108">
        <f>7.009/1000</f>
        <v>7.0090000000000005E-3</v>
      </c>
      <c r="AY7" s="108">
        <f>17.601/1000</f>
        <v>1.7600999999999999E-2</v>
      </c>
      <c r="AZ7" s="108">
        <f>48.095/1000</f>
        <v>4.8094999999999999E-2</v>
      </c>
      <c r="BA7" s="108">
        <f>12.482/1000</f>
        <v>1.2482E-2</v>
      </c>
      <c r="BB7" s="108">
        <f>10.308/1000</f>
        <v>1.0307999999999999E-2</v>
      </c>
      <c r="BG7" s="74">
        <v>2006</v>
      </c>
      <c r="BH7" s="74">
        <v>2007</v>
      </c>
      <c r="BI7" s="74">
        <v>2008</v>
      </c>
      <c r="BJ7" s="74">
        <v>2009</v>
      </c>
      <c r="BK7" s="74">
        <v>2010</v>
      </c>
      <c r="BL7" s="74">
        <v>2011</v>
      </c>
      <c r="BM7" s="74">
        <v>2012</v>
      </c>
      <c r="BN7" s="74">
        <v>2013</v>
      </c>
      <c r="CH7" s="107">
        <v>1994</v>
      </c>
      <c r="CI7" s="310">
        <v>11166.686238753982</v>
      </c>
      <c r="CJ7" s="310">
        <v>-10309.734291492099</v>
      </c>
      <c r="CK7" s="310">
        <v>856.95194726188311</v>
      </c>
    </row>
    <row r="8" spans="1:94" ht="14.4">
      <c r="A8" s="42">
        <v>1994</v>
      </c>
      <c r="B8" s="43">
        <f>'1994'!B4</f>
        <v>-3032.1204667296702</v>
      </c>
      <c r="C8" s="43">
        <f>'1994'!C4</f>
        <v>114.784384993248</v>
      </c>
      <c r="D8" s="43">
        <f>'1994'!D4</f>
        <v>4.7696784810753101</v>
      </c>
      <c r="E8" s="43">
        <f>'1994'!E4</f>
        <v>0</v>
      </c>
      <c r="F8" s="43">
        <f>'1994'!F4</f>
        <v>16.565212039999999</v>
      </c>
      <c r="G8" s="43">
        <f>'1994'!G4</f>
        <v>120.212074741</v>
      </c>
      <c r="H8" s="43">
        <f>'1994'!H4</f>
        <v>21.772398271</v>
      </c>
      <c r="I8" s="43">
        <f>'1994'!I4</f>
        <v>46.887830592999997</v>
      </c>
      <c r="J8" s="43">
        <f t="shared" si="2"/>
        <v>856.95194726188379</v>
      </c>
      <c r="L8" s="43">
        <v>-10309.734291492099</v>
      </c>
      <c r="M8" s="43">
        <f t="shared" si="3"/>
        <v>7277.6138247624294</v>
      </c>
      <c r="O8" s="77">
        <v>1994</v>
      </c>
      <c r="P8" s="78">
        <v>-3032.1204667296702</v>
      </c>
      <c r="Q8" s="82">
        <v>115.045584993248</v>
      </c>
      <c r="R8" s="82">
        <v>4.7853504810753096</v>
      </c>
      <c r="S8" s="78">
        <v>0</v>
      </c>
      <c r="T8" s="78">
        <v>16.565212039999999</v>
      </c>
      <c r="U8" s="78">
        <v>120.212074741</v>
      </c>
      <c r="V8" s="78">
        <v>21.772398271</v>
      </c>
      <c r="W8" s="78">
        <v>46.887830592999997</v>
      </c>
      <c r="X8" s="43">
        <f t="shared" si="4"/>
        <v>867.29546726188369</v>
      </c>
      <c r="Z8" s="43">
        <f t="shared" si="0"/>
        <v>-10.343519999999899</v>
      </c>
      <c r="AA8" s="85">
        <f t="shared" si="5"/>
        <v>-1.1926177860303087</v>
      </c>
      <c r="AB8" s="138"/>
      <c r="AC8" s="107">
        <v>1994</v>
      </c>
      <c r="AD8" s="310">
        <f t="shared" si="1"/>
        <v>11166.686238753982</v>
      </c>
      <c r="AE8" s="310">
        <v>-10309.734291492099</v>
      </c>
      <c r="AF8" s="310">
        <f t="shared" si="6"/>
        <v>856.95194726188311</v>
      </c>
      <c r="AT8" s="209" t="s">
        <v>236</v>
      </c>
      <c r="AU8" s="49">
        <f>'2018'!B46</f>
        <v>-10941.370537922499</v>
      </c>
      <c r="AV8" s="49">
        <f>'2018'!C46</f>
        <v>134.47782112569368</v>
      </c>
      <c r="AW8" s="49">
        <f>'2018'!D46</f>
        <v>7.6526044519204799</v>
      </c>
      <c r="AX8" s="210"/>
      <c r="AY8" s="210"/>
      <c r="AZ8" s="210"/>
      <c r="BA8" s="210"/>
      <c r="BB8" s="211"/>
      <c r="BG8" s="108">
        <v>-10208.9288337945</v>
      </c>
      <c r="BH8" s="108">
        <v>-10309.901801418</v>
      </c>
      <c r="BI8" s="108">
        <v>-10250.7049287102</v>
      </c>
      <c r="BJ8" s="108">
        <v>-10303.4021626716</v>
      </c>
      <c r="BK8" s="108">
        <v>-10334.544220818099</v>
      </c>
      <c r="BL8" s="108">
        <v>-10295.773858763099</v>
      </c>
      <c r="BM8" s="108">
        <v>-10324.340000832601</v>
      </c>
      <c r="BN8" s="108">
        <v>-10216.191430852499</v>
      </c>
      <c r="CH8" s="107">
        <v>1995</v>
      </c>
      <c r="CI8" s="310">
        <v>8805.6693854968871</v>
      </c>
      <c r="CJ8" s="310">
        <v>-10323.6469528208</v>
      </c>
      <c r="CK8" s="310">
        <v>-1517.9775673239128</v>
      </c>
    </row>
    <row r="9" spans="1:94" ht="14.4">
      <c r="A9" s="42">
        <v>1995</v>
      </c>
      <c r="B9" s="43">
        <f>'1995'!B4</f>
        <v>-4990.6911623811202</v>
      </c>
      <c r="C9" s="43">
        <f>'1995'!C4</f>
        <v>103.64720523123501</v>
      </c>
      <c r="D9" s="43">
        <f>'1995'!D4</f>
        <v>4.1693081780687598</v>
      </c>
      <c r="E9" s="43">
        <f>'1995'!E4</f>
        <v>3.6367500000000001</v>
      </c>
      <c r="F9" s="43">
        <f>'1995'!F4</f>
        <v>12.185091949</v>
      </c>
      <c r="G9" s="43">
        <f>'1995'!G4</f>
        <v>64.104113319000007</v>
      </c>
      <c r="H9" s="43">
        <f>'1995'!H4</f>
        <v>14.316735519</v>
      </c>
      <c r="I9" s="43">
        <f>'1995'!I4</f>
        <v>24.832731943999999</v>
      </c>
      <c r="J9" s="43">
        <f t="shared" si="2"/>
        <v>-1517.9775673238698</v>
      </c>
      <c r="L9" s="43">
        <v>-10323.6469528208</v>
      </c>
      <c r="M9" s="43">
        <f t="shared" si="3"/>
        <v>5332.9557904396797</v>
      </c>
      <c r="O9" s="77">
        <v>1995</v>
      </c>
      <c r="P9" s="78">
        <v>-4990.6911623811202</v>
      </c>
      <c r="Q9" s="82">
        <v>103.915805231235</v>
      </c>
      <c r="R9" s="82">
        <v>4.18542417806876</v>
      </c>
      <c r="S9" s="78">
        <v>3.6367500000000001</v>
      </c>
      <c r="T9" s="78">
        <v>12.185091949</v>
      </c>
      <c r="U9" s="78">
        <v>64.104113319000007</v>
      </c>
      <c r="V9" s="78">
        <v>14.316735519</v>
      </c>
      <c r="W9" s="78">
        <v>24.832731943999999</v>
      </c>
      <c r="X9" s="43">
        <f t="shared" si="4"/>
        <v>-1507.3410073238697</v>
      </c>
      <c r="Z9" s="43">
        <f t="shared" si="0"/>
        <v>-10.636560000000145</v>
      </c>
      <c r="AA9" s="85">
        <f t="shared" si="5"/>
        <v>0.70565054279816042</v>
      </c>
      <c r="AB9" s="138"/>
      <c r="AC9" s="107">
        <v>1995</v>
      </c>
      <c r="AD9" s="310">
        <f t="shared" si="1"/>
        <v>8805.6693854968871</v>
      </c>
      <c r="AE9" s="310">
        <v>-10323.6469528208</v>
      </c>
      <c r="AF9" s="310">
        <f t="shared" si="6"/>
        <v>-1517.9775673239128</v>
      </c>
      <c r="AT9" s="209" t="s">
        <v>237</v>
      </c>
      <c r="AU9" s="108">
        <f>'2018'!B65</f>
        <v>4.3977840192000004</v>
      </c>
      <c r="AV9" s="108">
        <f>'2018'!C65</f>
        <v>23.506278750620972</v>
      </c>
      <c r="AW9" s="108">
        <f>'2018'!D65</f>
        <v>0.25163726158571398</v>
      </c>
      <c r="AX9" s="210"/>
      <c r="AY9" s="210"/>
      <c r="AZ9" s="210"/>
      <c r="BA9" s="210"/>
      <c r="BB9" s="211"/>
      <c r="BG9" s="74">
        <v>2014</v>
      </c>
      <c r="BH9" s="74">
        <v>2015</v>
      </c>
      <c r="BI9" s="74">
        <v>2016</v>
      </c>
      <c r="BJ9" s="74">
        <v>2017</v>
      </c>
      <c r="BK9" s="74">
        <v>2018</v>
      </c>
      <c r="BL9" s="74"/>
      <c r="BM9" s="74"/>
      <c r="BN9" s="74"/>
      <c r="CH9" s="107">
        <v>1996</v>
      </c>
      <c r="CI9" s="310">
        <v>8515.6033038184214</v>
      </c>
      <c r="CJ9" s="310">
        <v>-10032.158757167101</v>
      </c>
      <c r="CK9" s="310">
        <v>-1516.5554533486793</v>
      </c>
    </row>
    <row r="10" spans="1:94" ht="14.4">
      <c r="A10" s="42">
        <v>1996</v>
      </c>
      <c r="B10" s="43">
        <f>'1996'!B4</f>
        <v>-4895.5482591764103</v>
      </c>
      <c r="C10" s="43">
        <f>'1996'!C4</f>
        <v>99.975788173511802</v>
      </c>
      <c r="D10" s="43">
        <f>'1996'!D4</f>
        <v>4.1142184409159501</v>
      </c>
      <c r="E10" s="43">
        <f>'1996'!E4</f>
        <v>4.0935375000000001</v>
      </c>
      <c r="F10" s="43">
        <f>'1996'!F4</f>
        <v>13.040485339</v>
      </c>
      <c r="G10" s="43">
        <f>'1996'!G4</f>
        <v>71.148433100000005</v>
      </c>
      <c r="H10" s="43">
        <f>'1996'!H4</f>
        <v>15.247460630000001</v>
      </c>
      <c r="I10" s="43">
        <f>'1996'!I4</f>
        <v>22.581911252000001</v>
      </c>
      <c r="J10" s="43">
        <f t="shared" si="2"/>
        <v>-1516.5554533487182</v>
      </c>
      <c r="L10" s="43">
        <v>-10032.158757167101</v>
      </c>
      <c r="M10" s="43">
        <f t="shared" si="3"/>
        <v>5136.6104979906904</v>
      </c>
      <c r="O10" s="77">
        <v>1996</v>
      </c>
      <c r="P10" s="78">
        <v>-4895.5482591764103</v>
      </c>
      <c r="Q10" s="82">
        <v>100.253188173512</v>
      </c>
      <c r="R10" s="82">
        <v>4.1308624409159496</v>
      </c>
      <c r="S10" s="78">
        <v>4.0935375000000001</v>
      </c>
      <c r="T10" s="78">
        <v>13.040485339</v>
      </c>
      <c r="U10" s="78">
        <v>71.148433100000005</v>
      </c>
      <c r="V10" s="78">
        <v>15.247460630000001</v>
      </c>
      <c r="W10" s="78">
        <v>22.581911252000001</v>
      </c>
      <c r="X10" s="43">
        <f t="shared" si="4"/>
        <v>-1505.5704133487141</v>
      </c>
      <c r="Z10" s="43">
        <f t="shared" si="0"/>
        <v>-10.985040000004119</v>
      </c>
      <c r="AA10" s="85">
        <f t="shared" si="5"/>
        <v>0.72962645271243176</v>
      </c>
      <c r="AB10" s="138"/>
      <c r="AC10" s="107">
        <v>1996</v>
      </c>
      <c r="AD10" s="310">
        <f t="shared" si="1"/>
        <v>8515.6033038184214</v>
      </c>
      <c r="AE10" s="310">
        <v>-10032.158757167101</v>
      </c>
      <c r="AF10" s="310">
        <f t="shared" si="6"/>
        <v>-1516.5554533486793</v>
      </c>
      <c r="AT10" s="209"/>
      <c r="AU10" s="210"/>
      <c r="AV10" s="210"/>
      <c r="AW10" s="210"/>
      <c r="AX10" s="210"/>
      <c r="AY10" s="210"/>
      <c r="AZ10" s="210"/>
      <c r="BA10" s="210"/>
      <c r="BB10" s="211"/>
      <c r="BG10" s="108">
        <v>-10327.717642706501</v>
      </c>
      <c r="BH10" s="108">
        <v>-10336.5304369326</v>
      </c>
      <c r="BI10" s="108">
        <v>-10302.540278723</v>
      </c>
      <c r="BJ10" s="108">
        <v>-10367.313944890488</v>
      </c>
      <c r="BK10" s="49">
        <v>-10941.370537922499</v>
      </c>
      <c r="BL10" s="107"/>
      <c r="BM10" s="107"/>
      <c r="BN10" s="107"/>
      <c r="CH10" s="107">
        <v>1997</v>
      </c>
      <c r="CI10" s="310">
        <v>9284.0893784194068</v>
      </c>
      <c r="CJ10" s="310">
        <v>-10303.285695286801</v>
      </c>
      <c r="CK10" s="310">
        <v>-1019.1963168673938</v>
      </c>
    </row>
    <row r="11" spans="1:94" ht="14.4">
      <c r="A11" s="42">
        <v>1997</v>
      </c>
      <c r="B11" s="43">
        <f>'1997'!B4</f>
        <v>-4796.8768167467497</v>
      </c>
      <c r="C11" s="43">
        <f>'1997'!C4</f>
        <v>102.63264630346799</v>
      </c>
      <c r="D11" s="43">
        <f>'1997'!D4</f>
        <v>5.2183134536499498</v>
      </c>
      <c r="E11" s="43">
        <f>'1997'!E4</f>
        <v>4.7177568750000001</v>
      </c>
      <c r="F11" s="43">
        <f>'1997'!F4</f>
        <v>13.689064225999999</v>
      </c>
      <c r="G11" s="43">
        <f>'1997'!G4</f>
        <v>84.282778700999998</v>
      </c>
      <c r="H11" s="43">
        <f>'1997'!H4</f>
        <v>15.090872343999999</v>
      </c>
      <c r="I11" s="43">
        <f>'1997'!I4</f>
        <v>19.971658465000001</v>
      </c>
      <c r="J11" s="43">
        <f t="shared" si="2"/>
        <v>-1019.1963168674373</v>
      </c>
      <c r="L11" s="43">
        <v>-10303.285695286801</v>
      </c>
      <c r="M11" s="43">
        <f t="shared" si="3"/>
        <v>5506.4088785400509</v>
      </c>
      <c r="O11" s="77">
        <v>1997</v>
      </c>
      <c r="P11" s="78">
        <v>-4796.8768167467497</v>
      </c>
      <c r="Q11" s="82">
        <v>102.911946303468</v>
      </c>
      <c r="R11" s="82">
        <v>5.2350714536499501</v>
      </c>
      <c r="S11" s="78">
        <v>4.7177568750000001</v>
      </c>
      <c r="T11" s="78">
        <v>13.689064225999999</v>
      </c>
      <c r="U11" s="78">
        <v>84.282778700999998</v>
      </c>
      <c r="V11" s="78">
        <v>15.090872343999999</v>
      </c>
      <c r="W11" s="78">
        <v>19.971658465000001</v>
      </c>
      <c r="X11" s="43">
        <f t="shared" si="4"/>
        <v>-1008.1360368674372</v>
      </c>
      <c r="Z11" s="43">
        <f t="shared" si="0"/>
        <v>-11.060280000000148</v>
      </c>
      <c r="AA11" s="85">
        <f t="shared" si="5"/>
        <v>1.0971019381836162</v>
      </c>
      <c r="AB11" s="138"/>
      <c r="AC11" s="107">
        <v>1997</v>
      </c>
      <c r="AD11" s="310">
        <f t="shared" si="1"/>
        <v>9284.0893784194068</v>
      </c>
      <c r="AE11" s="310">
        <v>-10303.285695286801</v>
      </c>
      <c r="AF11" s="310">
        <f t="shared" si="6"/>
        <v>-1019.1963168673938</v>
      </c>
      <c r="AT11" s="206" t="s">
        <v>238</v>
      </c>
      <c r="AU11" s="271">
        <f>'2018'!B72</f>
        <v>340.61272244999998</v>
      </c>
      <c r="AV11" s="271">
        <f>'2018'!C72</f>
        <v>2.3819071500000002E-3</v>
      </c>
      <c r="AW11" s="271">
        <f>'2018'!D72</f>
        <v>9.5276286000000009E-3</v>
      </c>
      <c r="AX11" s="210"/>
      <c r="AY11" s="210"/>
      <c r="AZ11" s="210"/>
      <c r="BA11" s="210"/>
      <c r="BB11" s="208"/>
      <c r="CH11" s="107">
        <v>1998</v>
      </c>
      <c r="CI11" s="310">
        <v>8690.902595306934</v>
      </c>
      <c r="CJ11" s="310">
        <v>-10331.5113478896</v>
      </c>
      <c r="CK11" s="310">
        <v>-1640.6087525826661</v>
      </c>
    </row>
    <row r="12" spans="1:94" ht="13.2">
      <c r="A12" s="42">
        <v>1998</v>
      </c>
      <c r="B12" s="43">
        <f>'1998'!B4</f>
        <v>-5380.2361790730902</v>
      </c>
      <c r="C12" s="43">
        <f>'1998'!C4</f>
        <v>104.08143194690901</v>
      </c>
      <c r="D12" s="43">
        <f>'1998'!D4</f>
        <v>4.9948635879405101</v>
      </c>
      <c r="E12" s="43">
        <f>'1998'!E4</f>
        <v>5.5096433437499996</v>
      </c>
      <c r="F12" s="43">
        <f>'1998'!F4</f>
        <v>12.051910596000001</v>
      </c>
      <c r="G12" s="43">
        <f>'1998'!G4</f>
        <v>91.966185482</v>
      </c>
      <c r="H12" s="43">
        <f>'1998'!H4</f>
        <v>15.033195813000001</v>
      </c>
      <c r="I12" s="43">
        <f>'1998'!I4</f>
        <v>20.585079164</v>
      </c>
      <c r="J12" s="43">
        <f t="shared" si="2"/>
        <v>-1640.6087525826931</v>
      </c>
      <c r="L12" s="43">
        <v>-10331.5113478896</v>
      </c>
      <c r="M12" s="43">
        <f t="shared" si="3"/>
        <v>4951.2751688165099</v>
      </c>
      <c r="O12" s="77">
        <v>1998</v>
      </c>
      <c r="P12" s="78">
        <v>-5380.2361790730902</v>
      </c>
      <c r="Q12" s="82">
        <v>104.422607286459</v>
      </c>
      <c r="R12" s="82">
        <v>5.0117535879405102</v>
      </c>
      <c r="S12" s="78">
        <v>5.5096433437499996</v>
      </c>
      <c r="T12" s="78">
        <v>12.051910596000001</v>
      </c>
      <c r="U12" s="78">
        <v>91.966185482</v>
      </c>
      <c r="V12" s="78">
        <v>15.033195813000001</v>
      </c>
      <c r="W12" s="78">
        <v>20.585079164</v>
      </c>
      <c r="X12" s="43">
        <f t="shared" si="4"/>
        <v>-1628.2081704521431</v>
      </c>
      <c r="Z12" s="43">
        <f t="shared" si="0"/>
        <v>-12.400582130549992</v>
      </c>
      <c r="AA12" s="85">
        <f t="shared" si="5"/>
        <v>0.76160913300824606</v>
      </c>
      <c r="AB12" s="138"/>
      <c r="AC12" s="107">
        <v>1998</v>
      </c>
      <c r="AD12" s="310">
        <f t="shared" si="1"/>
        <v>8690.902595306934</v>
      </c>
      <c r="AE12" s="310">
        <v>-10331.5113478896</v>
      </c>
      <c r="AF12" s="310">
        <f t="shared" si="6"/>
        <v>-1640.6087525826661</v>
      </c>
      <c r="CH12" s="107">
        <v>1999</v>
      </c>
      <c r="CI12" s="310">
        <v>8570.9597948076516</v>
      </c>
      <c r="CJ12" s="310">
        <v>-10339.0948362698</v>
      </c>
      <c r="CK12" s="310">
        <v>-1768.1350414621484</v>
      </c>
    </row>
    <row r="13" spans="1:94" ht="13.2">
      <c r="A13" s="42">
        <v>1999</v>
      </c>
      <c r="B13" s="43">
        <f>'1999'!B4</f>
        <v>-5567.9666879140204</v>
      </c>
      <c r="C13" s="43">
        <f>'1999'!C4</f>
        <v>105.203831484658</v>
      </c>
      <c r="D13" s="43">
        <f>'1999'!D4</f>
        <v>5.1099412530058901</v>
      </c>
      <c r="E13" s="43">
        <f>'1999'!E4</f>
        <v>6.4693968421874999</v>
      </c>
      <c r="F13" s="43">
        <f>'1999'!F4</f>
        <v>14.511695674</v>
      </c>
      <c r="G13" s="43">
        <f>'1999'!G4</f>
        <v>91.999898346999998</v>
      </c>
      <c r="H13" s="43">
        <f>'1999'!H4</f>
        <v>13.96152024</v>
      </c>
      <c r="I13" s="43">
        <f>'1999'!I4</f>
        <v>23.631157561999999</v>
      </c>
      <c r="J13" s="43">
        <f t="shared" si="2"/>
        <v>-1768.1350414621891</v>
      </c>
      <c r="L13" s="43">
        <v>-10339.0948362698</v>
      </c>
      <c r="M13" s="43">
        <f t="shared" si="3"/>
        <v>4771.1281483557796</v>
      </c>
      <c r="O13" s="77">
        <v>1999</v>
      </c>
      <c r="P13" s="78">
        <v>-5567.9666879140204</v>
      </c>
      <c r="Q13" s="82">
        <v>105.487831484658</v>
      </c>
      <c r="R13" s="82">
        <v>5.1269812530058898</v>
      </c>
      <c r="S13" s="78">
        <v>6.4693968421874999</v>
      </c>
      <c r="T13" s="78">
        <v>14.511695674</v>
      </c>
      <c r="U13" s="78">
        <v>91.999898346999998</v>
      </c>
      <c r="V13" s="78">
        <v>13.96152024</v>
      </c>
      <c r="W13" s="78">
        <v>23.631157561999999</v>
      </c>
      <c r="X13" s="43">
        <f t="shared" si="4"/>
        <v>-1756.8886414621888</v>
      </c>
      <c r="Z13" s="43">
        <f t="shared" si="0"/>
        <v>-11.246400000000222</v>
      </c>
      <c r="AA13" s="85">
        <f t="shared" si="5"/>
        <v>0.64013163581274501</v>
      </c>
      <c r="AB13" s="138"/>
      <c r="AC13" s="107">
        <v>1999</v>
      </c>
      <c r="AD13" s="310">
        <f t="shared" si="1"/>
        <v>8570.9597948076516</v>
      </c>
      <c r="AE13" s="310">
        <v>-10339.0948362698</v>
      </c>
      <c r="AF13" s="310">
        <f t="shared" si="6"/>
        <v>-1768.1350414621484</v>
      </c>
      <c r="AU13" s="49"/>
      <c r="AW13" s="49"/>
      <c r="CH13" s="107">
        <v>2000</v>
      </c>
      <c r="CI13" s="310">
        <v>8276.4966179803396</v>
      </c>
      <c r="CJ13" s="310">
        <v>-10303.876819938399</v>
      </c>
      <c r="CK13" s="310">
        <v>-2027.3802019580598</v>
      </c>
    </row>
    <row r="14" spans="1:94" ht="13.2">
      <c r="A14" s="42">
        <v>2000</v>
      </c>
      <c r="B14" s="43">
        <f>'2000'!B4</f>
        <v>-5855.4738251727304</v>
      </c>
      <c r="C14" s="43">
        <f>'2000'!C4</f>
        <v>106.912816613499</v>
      </c>
      <c r="D14" s="43">
        <f>'2000'!D4</f>
        <v>5.08170092585602</v>
      </c>
      <c r="E14" s="43">
        <f>'2000'!E4</f>
        <v>7.5971873158593697</v>
      </c>
      <c r="F14" s="43">
        <f>'2000'!F4</f>
        <v>10.966194979999999</v>
      </c>
      <c r="G14" s="43">
        <f>'2000'!G4</f>
        <v>87.200316963999995</v>
      </c>
      <c r="H14" s="43">
        <f>'2000'!H4</f>
        <v>13.340988155</v>
      </c>
      <c r="I14" s="43">
        <f>'2000'!I4</f>
        <v>24.111254509999998</v>
      </c>
      <c r="J14" s="43">
        <f t="shared" si="2"/>
        <v>-2027.3802019580257</v>
      </c>
      <c r="L14" s="43">
        <v>-10303.876819938399</v>
      </c>
      <c r="M14" s="43">
        <f t="shared" si="3"/>
        <v>4448.4029947656691</v>
      </c>
      <c r="O14" s="77">
        <v>2000</v>
      </c>
      <c r="P14" s="78">
        <v>-5855.4738251727304</v>
      </c>
      <c r="Q14" s="82">
        <v>106.97676419349899</v>
      </c>
      <c r="R14" s="82">
        <v>5.09966492585602</v>
      </c>
      <c r="S14" s="78">
        <v>7.5971873158593697</v>
      </c>
      <c r="T14" s="78">
        <v>10.966194979999999</v>
      </c>
      <c r="U14" s="78">
        <v>87.200316963999995</v>
      </c>
      <c r="V14" s="78">
        <v>13.340988155</v>
      </c>
      <c r="W14" s="78">
        <v>24.111254509999998</v>
      </c>
      <c r="X14" s="43">
        <f t="shared" si="4"/>
        <v>-2020.4684627780262</v>
      </c>
      <c r="Z14" s="43">
        <f t="shared" si="0"/>
        <v>-6.9117391799995858</v>
      </c>
      <c r="AA14" s="85">
        <f t="shared" si="5"/>
        <v>0.34208597200751889</v>
      </c>
      <c r="AB14" s="138"/>
      <c r="AC14" s="107">
        <v>2000</v>
      </c>
      <c r="AD14" s="310">
        <f t="shared" si="1"/>
        <v>8276.4966179803396</v>
      </c>
      <c r="AE14" s="310">
        <v>-10303.876819938399</v>
      </c>
      <c r="AF14" s="310">
        <f t="shared" si="6"/>
        <v>-2027.3802019580598</v>
      </c>
      <c r="CH14" s="107">
        <v>2001</v>
      </c>
      <c r="CI14" s="310">
        <v>8717.616365332924</v>
      </c>
      <c r="CJ14" s="310">
        <v>-10221.397809956799</v>
      </c>
      <c r="CK14" s="310">
        <v>-1503.7814446238754</v>
      </c>
    </row>
    <row r="15" spans="1:94" ht="13.2">
      <c r="A15" s="42">
        <v>2001</v>
      </c>
      <c r="B15" s="43">
        <f>'2001'!B4</f>
        <v>-5380.9589179214699</v>
      </c>
      <c r="C15" s="43">
        <f>'2001'!C4</f>
        <v>107.877446165557</v>
      </c>
      <c r="D15" s="43">
        <f>'2001'!D4</f>
        <v>5.1705094987174798</v>
      </c>
      <c r="E15" s="43">
        <f>'2001'!E4</f>
        <v>8.89315921848047</v>
      </c>
      <c r="F15" s="43">
        <f>'2001'!F4</f>
        <v>13.274603722</v>
      </c>
      <c r="G15" s="43">
        <f>'2001'!G4</f>
        <v>97.746351509999997</v>
      </c>
      <c r="H15" s="43">
        <f>'2001'!H4</f>
        <v>14.217216546</v>
      </c>
      <c r="I15" s="43">
        <f>'2001'!I4</f>
        <v>24.886918640000001</v>
      </c>
      <c r="J15" s="43">
        <f t="shared" si="2"/>
        <v>-1503.781444623874</v>
      </c>
      <c r="L15" s="43">
        <v>-10221.397809956799</v>
      </c>
      <c r="M15" s="43">
        <f t="shared" si="3"/>
        <v>4840.4388920353294</v>
      </c>
      <c r="O15" s="77">
        <v>2001</v>
      </c>
      <c r="P15" s="78">
        <v>-5380.9589179214699</v>
      </c>
      <c r="Q15" s="82">
        <v>108.014464920557</v>
      </c>
      <c r="R15" s="82">
        <v>5.1889834987174801</v>
      </c>
      <c r="S15" s="78">
        <v>8.89315921848047</v>
      </c>
      <c r="T15" s="78">
        <v>13.274603722</v>
      </c>
      <c r="U15" s="78">
        <v>97.746351509999997</v>
      </c>
      <c r="V15" s="78">
        <v>14.217216546</v>
      </c>
      <c r="W15" s="78">
        <v>24.886918640000001</v>
      </c>
      <c r="X15" s="43">
        <f t="shared" si="4"/>
        <v>-1495.1771107688735</v>
      </c>
      <c r="Z15" s="43">
        <f t="shared" si="0"/>
        <v>-8.6043338550005046</v>
      </c>
      <c r="AA15" s="85">
        <f t="shared" si="5"/>
        <v>0.57547255057802804</v>
      </c>
      <c r="AB15" s="138"/>
      <c r="AC15" s="107">
        <v>2001</v>
      </c>
      <c r="AD15" s="310">
        <f t="shared" si="1"/>
        <v>8717.616365332924</v>
      </c>
      <c r="AE15" s="310">
        <v>-10221.397809956799</v>
      </c>
      <c r="AF15" s="310">
        <f t="shared" si="6"/>
        <v>-1503.7814446238754</v>
      </c>
      <c r="CH15" s="107">
        <v>2002</v>
      </c>
      <c r="CI15" s="310">
        <v>8440.6412599538489</v>
      </c>
      <c r="CJ15" s="310">
        <v>-10239.2599738393</v>
      </c>
      <c r="CK15" s="310">
        <v>-1798.6187138854511</v>
      </c>
    </row>
    <row r="16" spans="1:94" ht="13.2">
      <c r="A16" s="42">
        <v>2002</v>
      </c>
      <c r="B16" s="43">
        <f>'2002'!B4</f>
        <v>-5709.15934237479</v>
      </c>
      <c r="C16" s="43">
        <f>'2002'!C4</f>
        <v>109.851509421617</v>
      </c>
      <c r="D16" s="43">
        <f>'2002'!D4</f>
        <v>5.1396822429020803</v>
      </c>
      <c r="E16" s="43">
        <f>'2002'!E4</f>
        <v>10.3574353357084</v>
      </c>
      <c r="F16" s="43">
        <f>'2002'!F4</f>
        <v>10.329345081</v>
      </c>
      <c r="G16" s="43">
        <f>'2002'!G4</f>
        <v>90.985623802000006</v>
      </c>
      <c r="H16" s="43">
        <f>'2002'!H4</f>
        <v>14.840725312</v>
      </c>
      <c r="I16" s="43">
        <f>'2002'!I4</f>
        <v>23.805340532999999</v>
      </c>
      <c r="J16" s="43">
        <f t="shared" si="2"/>
        <v>-1798.6187138854796</v>
      </c>
      <c r="L16" s="43">
        <v>-10239.2599738393</v>
      </c>
      <c r="M16" s="43">
        <f t="shared" si="3"/>
        <v>4530.1006314645101</v>
      </c>
      <c r="O16" s="77">
        <v>2002</v>
      </c>
      <c r="P16" s="78">
        <v>-5709.15934237479</v>
      </c>
      <c r="Q16" s="82">
        <v>110.177943045867</v>
      </c>
      <c r="R16" s="82">
        <v>5.1582462429020799</v>
      </c>
      <c r="S16" s="78">
        <v>10.3574353357084</v>
      </c>
      <c r="T16" s="78">
        <v>10.329345081</v>
      </c>
      <c r="U16" s="78">
        <v>90.985623802000006</v>
      </c>
      <c r="V16" s="78">
        <v>14.840725312</v>
      </c>
      <c r="W16" s="78">
        <v>23.805340532999999</v>
      </c>
      <c r="X16" s="43">
        <f t="shared" si="4"/>
        <v>-1786.0087677762297</v>
      </c>
      <c r="Z16" s="43">
        <f t="shared" si="0"/>
        <v>-12.609946109249904</v>
      </c>
      <c r="AA16" s="85">
        <f t="shared" si="5"/>
        <v>0.70604054900305024</v>
      </c>
      <c r="AB16" s="138"/>
      <c r="AC16" s="107">
        <v>2002</v>
      </c>
      <c r="AD16" s="310">
        <f t="shared" si="1"/>
        <v>8440.6412599538489</v>
      </c>
      <c r="AE16" s="310">
        <v>-10239.2599738393</v>
      </c>
      <c r="AF16" s="310">
        <f t="shared" si="6"/>
        <v>-1798.6187138854511</v>
      </c>
      <c r="CH16" s="107">
        <v>2003</v>
      </c>
      <c r="CI16" s="310">
        <v>8675.8907010697294</v>
      </c>
      <c r="CJ16" s="310">
        <v>-9914.3159746724905</v>
      </c>
      <c r="CK16" s="310">
        <v>-1238.4252736027611</v>
      </c>
    </row>
    <row r="17" spans="1:89" ht="13.2">
      <c r="A17" s="42">
        <v>2003</v>
      </c>
      <c r="B17" s="43">
        <f>'2003'!B4</f>
        <v>-5119.06207962804</v>
      </c>
      <c r="C17" s="43">
        <f>'2003'!C4</f>
        <v>108.79379299419099</v>
      </c>
      <c r="D17" s="43">
        <f>'2003'!D4</f>
        <v>5.1096033326190797</v>
      </c>
      <c r="E17" s="43">
        <f>'2003'!E4</f>
        <v>11.990120035352099</v>
      </c>
      <c r="F17" s="43">
        <f>'2003'!F4</f>
        <v>10.678716894000001</v>
      </c>
      <c r="G17" s="43">
        <f>'2003'!G4</f>
        <v>92.059888043000001</v>
      </c>
      <c r="H17" s="43">
        <f>'2003'!H4</f>
        <v>16.122319584</v>
      </c>
      <c r="I17" s="43">
        <f>'2003'!I4</f>
        <v>22.412654459999999</v>
      </c>
      <c r="J17" s="43">
        <f t="shared" si="2"/>
        <v>-1238.4252736027624</v>
      </c>
      <c r="L17" s="43">
        <v>-9914.3159746724905</v>
      </c>
      <c r="M17" s="43">
        <f t="shared" si="3"/>
        <v>4795.2538950444505</v>
      </c>
      <c r="O17" s="77">
        <v>2003</v>
      </c>
      <c r="P17" s="78">
        <v>-5119.06207962804</v>
      </c>
      <c r="Q17" s="82">
        <v>109.141212840828</v>
      </c>
      <c r="R17" s="82">
        <v>5.1282513326190804</v>
      </c>
      <c r="S17" s="78">
        <v>11.990120035352099</v>
      </c>
      <c r="T17" s="78">
        <v>10.678716894000001</v>
      </c>
      <c r="U17" s="78">
        <v>92.059888043000001</v>
      </c>
      <c r="V17" s="78">
        <v>16.122319584</v>
      </c>
      <c r="W17" s="78">
        <v>22.412654459999999</v>
      </c>
      <c r="X17" s="43">
        <f t="shared" si="4"/>
        <v>-1225.3485768233852</v>
      </c>
      <c r="Z17" s="43">
        <f t="shared" si="0"/>
        <v>-13.076696779377244</v>
      </c>
      <c r="AA17" s="85">
        <f t="shared" si="5"/>
        <v>1.0671817821241933</v>
      </c>
      <c r="AB17" s="138"/>
      <c r="AC17" s="107">
        <v>2003</v>
      </c>
      <c r="AD17" s="310">
        <f t="shared" si="1"/>
        <v>8675.8907010697294</v>
      </c>
      <c r="AE17" s="310">
        <v>-9914.3159746724905</v>
      </c>
      <c r="AF17" s="310">
        <f t="shared" si="6"/>
        <v>-1238.4252736027611</v>
      </c>
      <c r="CH17" s="107">
        <v>2004</v>
      </c>
      <c r="CI17" s="310">
        <v>9035.0114802752178</v>
      </c>
      <c r="CJ17" s="310">
        <v>-10302.8660812045</v>
      </c>
      <c r="CK17" s="310">
        <v>-1267.8546009292822</v>
      </c>
    </row>
    <row r="18" spans="1:89" ht="13.2">
      <c r="A18" s="42">
        <v>2004</v>
      </c>
      <c r="B18" s="43">
        <f>'2004'!B4</f>
        <v>-5219.6641555301303</v>
      </c>
      <c r="C18" s="43">
        <f>'2004'!C4</f>
        <v>110.94549174160301</v>
      </c>
      <c r="D18" s="43">
        <f>'2004'!D4</f>
        <v>5.1880437935392099</v>
      </c>
      <c r="E18" s="43">
        <f>'2004'!E4</f>
        <v>13.660652030049301</v>
      </c>
      <c r="F18" s="43">
        <f>'2004'!F4</f>
        <v>11.355993973</v>
      </c>
      <c r="G18" s="43">
        <f>'2004'!G4</f>
        <v>100.40406218</v>
      </c>
      <c r="H18" s="43">
        <f>'2004'!H4</f>
        <v>17.589222019000001</v>
      </c>
      <c r="I18" s="43">
        <f>'2004'!I4</f>
        <v>21.679340362000001</v>
      </c>
      <c r="J18" s="43">
        <f t="shared" si="2"/>
        <v>-1267.8546009292627</v>
      </c>
      <c r="L18" s="43">
        <v>-10302.8660812045</v>
      </c>
      <c r="M18" s="43">
        <f t="shared" si="3"/>
        <v>5083.2019256743697</v>
      </c>
      <c r="O18" s="77">
        <v>2004</v>
      </c>
      <c r="P18" s="78">
        <v>-5219.6641555301303</v>
      </c>
      <c r="Q18" s="82">
        <v>111.24787231660299</v>
      </c>
      <c r="R18" s="82">
        <v>5.20460691434221</v>
      </c>
      <c r="S18" s="78">
        <v>13.660652030049301</v>
      </c>
      <c r="T18" s="78">
        <v>11.355993973</v>
      </c>
      <c r="U18" s="78">
        <v>100.40406218</v>
      </c>
      <c r="V18" s="78">
        <v>17.589222019000001</v>
      </c>
      <c r="W18" s="78">
        <v>21.679340362000001</v>
      </c>
      <c r="X18" s="43">
        <f t="shared" si="4"/>
        <v>-1256.370041405333</v>
      </c>
      <c r="Z18" s="43">
        <f t="shared" si="0"/>
        <v>-11.484559523929647</v>
      </c>
      <c r="AA18" s="85">
        <f t="shared" si="5"/>
        <v>0.91410644519057516</v>
      </c>
      <c r="AB18" s="138"/>
      <c r="AC18" s="107">
        <v>2004</v>
      </c>
      <c r="AD18" s="310">
        <f t="shared" si="1"/>
        <v>9035.0114802752178</v>
      </c>
      <c r="AE18" s="310">
        <v>-10302.8660812045</v>
      </c>
      <c r="AF18" s="310">
        <f t="shared" si="6"/>
        <v>-1267.8546009292822</v>
      </c>
      <c r="CH18" s="107">
        <v>2005</v>
      </c>
      <c r="CI18" s="310">
        <v>9540.985107571656</v>
      </c>
      <c r="CJ18" s="310">
        <v>-10205.986026917901</v>
      </c>
      <c r="CK18" s="310">
        <v>-665.0009193462447</v>
      </c>
    </row>
    <row r="19" spans="1:89" ht="13.2">
      <c r="A19" s="42">
        <v>2005</v>
      </c>
      <c r="B19" s="43">
        <f>'2005'!B4</f>
        <v>-4719.4881333654503</v>
      </c>
      <c r="C19" s="43">
        <f>'2005'!C4</f>
        <v>113.182068291858</v>
      </c>
      <c r="D19" s="43">
        <f>'2005'!D4</f>
        <v>5.3609825021439903</v>
      </c>
      <c r="E19" s="43">
        <f>'2005'!E4</f>
        <v>15.7592042255419</v>
      </c>
      <c r="F19" s="43">
        <f>'2005'!F4</f>
        <v>13.688097453999999</v>
      </c>
      <c r="G19" s="43">
        <f>'2005'!G4</f>
        <v>124.867373974</v>
      </c>
      <c r="H19" s="43">
        <f>'2005'!H4</f>
        <v>16.654543792999998</v>
      </c>
      <c r="I19" s="43">
        <f>'2005'!I4</f>
        <v>31.489634878</v>
      </c>
      <c r="J19" s="43">
        <f t="shared" si="2"/>
        <v>-665.00091934625334</v>
      </c>
      <c r="L19" s="43">
        <v>-10205.986026917901</v>
      </c>
      <c r="M19" s="43">
        <f t="shared" si="3"/>
        <v>5486.4978935524505</v>
      </c>
      <c r="O19" s="77">
        <v>2005</v>
      </c>
      <c r="P19" s="78">
        <v>-4719.4881333654503</v>
      </c>
      <c r="Q19" s="82">
        <v>113.576314601858</v>
      </c>
      <c r="R19" s="82">
        <v>5.3760865770211304</v>
      </c>
      <c r="S19" s="78">
        <v>15.7592042255419</v>
      </c>
      <c r="T19" s="78">
        <v>13.688097453999999</v>
      </c>
      <c r="U19" s="78">
        <v>124.867373974</v>
      </c>
      <c r="V19" s="78">
        <v>16.654543792999998</v>
      </c>
      <c r="W19" s="78">
        <v>31.489634878</v>
      </c>
      <c r="X19" s="43">
        <f t="shared" si="4"/>
        <v>-652.03948362433971</v>
      </c>
      <c r="Z19" s="43">
        <f t="shared" si="0"/>
        <v>-12.961435721913631</v>
      </c>
      <c r="AA19" s="85">
        <f t="shared" si="5"/>
        <v>1.9878298856793033</v>
      </c>
      <c r="AB19" s="138"/>
      <c r="AC19" s="107">
        <v>2005</v>
      </c>
      <c r="AD19" s="310">
        <f t="shared" si="1"/>
        <v>9540.985107571656</v>
      </c>
      <c r="AE19" s="310">
        <v>-10205.986026917901</v>
      </c>
      <c r="AF19" s="310">
        <f t="shared" si="6"/>
        <v>-665.0009193462447</v>
      </c>
      <c r="CH19" s="107">
        <v>2006</v>
      </c>
      <c r="CI19" s="310">
        <v>9779.6242252601915</v>
      </c>
      <c r="CJ19" s="310">
        <v>-10208.9288337945</v>
      </c>
      <c r="CK19" s="310">
        <v>-429.3046085343085</v>
      </c>
    </row>
    <row r="20" spans="1:89" ht="13.2">
      <c r="A20" s="42">
        <v>2006</v>
      </c>
      <c r="B20" s="43">
        <f>'2006'!B4</f>
        <v>-4620.5284055933098</v>
      </c>
      <c r="C20" s="43">
        <f>'2006'!C4</f>
        <v>116.537662429414</v>
      </c>
      <c r="D20" s="43">
        <f>'2006'!D4</f>
        <v>5.56786116919214</v>
      </c>
      <c r="E20" s="43">
        <f>'2006'!E4</f>
        <v>17.895923591710599</v>
      </c>
      <c r="F20" s="43">
        <f>'2006'!F4</f>
        <v>13.794848135000001</v>
      </c>
      <c r="G20" s="43">
        <f>'2006'!G4</f>
        <v>127.92377618899999</v>
      </c>
      <c r="H20" s="43">
        <f>'2006'!H4</f>
        <v>16.326259295</v>
      </c>
      <c r="I20" s="43">
        <f>'2006'!I4</f>
        <v>31.427237168049999</v>
      </c>
      <c r="J20" s="43">
        <f t="shared" si="2"/>
        <v>-429.30460853434204</v>
      </c>
      <c r="L20" s="43">
        <v>-10208.9288337945</v>
      </c>
      <c r="M20" s="43">
        <f t="shared" si="3"/>
        <v>5588.4004282011902</v>
      </c>
      <c r="O20" s="77">
        <v>2006</v>
      </c>
      <c r="P20" s="78">
        <v>-4620.5284055933098</v>
      </c>
      <c r="Q20" s="82">
        <v>116.908208744414</v>
      </c>
      <c r="R20" s="82">
        <v>5.562539196795</v>
      </c>
      <c r="S20" s="78">
        <v>17.895923591710599</v>
      </c>
      <c r="T20" s="78">
        <v>13.794848135000001</v>
      </c>
      <c r="U20" s="78">
        <v>127.92377618899999</v>
      </c>
      <c r="V20" s="78">
        <v>16.326259295</v>
      </c>
      <c r="W20" s="78">
        <v>31.427237168049999</v>
      </c>
      <c r="X20" s="43">
        <f t="shared" si="4"/>
        <v>-423.17294736245537</v>
      </c>
      <c r="Z20" s="43">
        <f t="shared" si="0"/>
        <v>-6.1316611718866625</v>
      </c>
      <c r="AA20" s="85">
        <f t="shared" si="5"/>
        <v>1.4489728632475134</v>
      </c>
      <c r="AB20" s="138"/>
      <c r="AC20" s="107">
        <v>2006</v>
      </c>
      <c r="AD20" s="310">
        <f t="shared" si="1"/>
        <v>9779.6242252601915</v>
      </c>
      <c r="AE20" s="310">
        <v>-10208.9288337945</v>
      </c>
      <c r="AF20" s="310">
        <f t="shared" si="6"/>
        <v>-429.3046085343085</v>
      </c>
      <c r="CH20" s="107">
        <v>2007</v>
      </c>
      <c r="CI20" s="310">
        <v>10831.178978044753</v>
      </c>
      <c r="CJ20" s="310">
        <v>-10309.901801418</v>
      </c>
      <c r="CK20" s="310">
        <v>521.27717662675241</v>
      </c>
    </row>
    <row r="21" spans="1:89" ht="13.2">
      <c r="A21" s="42">
        <v>2007</v>
      </c>
      <c r="B21" s="43">
        <f>'2007'!B4</f>
        <v>-3806.99902781424</v>
      </c>
      <c r="C21" s="43">
        <f>'2007'!C4</f>
        <v>120.72765355730699</v>
      </c>
      <c r="D21" s="43">
        <f>'2007'!D4</f>
        <v>5.7301132086600797</v>
      </c>
      <c r="E21" s="43">
        <f>'2007'!E4</f>
        <v>16.660385052953998</v>
      </c>
      <c r="F21" s="43">
        <f>'2007'!F4</f>
        <v>18.556619795</v>
      </c>
      <c r="G21" s="43">
        <f>'2007'!G4</f>
        <v>145.702079148</v>
      </c>
      <c r="H21" s="43">
        <f>'2007'!H4</f>
        <v>18.744412845999999</v>
      </c>
      <c r="I21" s="43">
        <f>'2007'!I4</f>
        <v>32.500395754000003</v>
      </c>
      <c r="J21" s="43">
        <f t="shared" si="2"/>
        <v>521.27717662678572</v>
      </c>
      <c r="L21" s="43">
        <v>-10309.901801418</v>
      </c>
      <c r="M21" s="43">
        <f t="shared" si="3"/>
        <v>6502.9027736037606</v>
      </c>
      <c r="O21" s="77">
        <v>2007</v>
      </c>
      <c r="P21" s="78">
        <v>-3806.99902781424</v>
      </c>
      <c r="Q21" s="82">
        <v>121.159109297307</v>
      </c>
      <c r="R21" s="82">
        <v>5.7510472086600801</v>
      </c>
      <c r="S21" s="78">
        <v>16.660385052953998</v>
      </c>
      <c r="T21" s="78">
        <v>18.556619795</v>
      </c>
      <c r="U21" s="78">
        <v>145.702079148</v>
      </c>
      <c r="V21" s="78">
        <v>18.744412845999999</v>
      </c>
      <c r="W21" s="78">
        <v>32.500395754000003</v>
      </c>
      <c r="X21" s="43">
        <f t="shared" si="4"/>
        <v>536.82728716678582</v>
      </c>
      <c r="Z21" s="43">
        <f t="shared" si="0"/>
        <v>-15.550110540000105</v>
      </c>
      <c r="AA21" s="85">
        <f t="shared" si="5"/>
        <v>-2.8966691730722087</v>
      </c>
      <c r="AB21" s="138"/>
      <c r="AC21" s="107">
        <v>2007</v>
      </c>
      <c r="AD21" s="310">
        <f t="shared" si="1"/>
        <v>10831.178978044753</v>
      </c>
      <c r="AE21" s="310">
        <v>-10309.901801418</v>
      </c>
      <c r="AF21" s="310">
        <f t="shared" si="6"/>
        <v>521.27717662675241</v>
      </c>
      <c r="CH21" s="107">
        <v>2008</v>
      </c>
      <c r="CI21" s="310">
        <v>11910.379145953533</v>
      </c>
      <c r="CJ21" s="310">
        <v>-10250.7049287102</v>
      </c>
      <c r="CK21" s="310">
        <v>1659.6742172433333</v>
      </c>
    </row>
    <row r="22" spans="1:89" ht="13.2">
      <c r="A22" s="42">
        <v>2008</v>
      </c>
      <c r="B22" s="43">
        <f>'2008'!B4</f>
        <v>-2952.7885327874301</v>
      </c>
      <c r="C22" s="43">
        <f>'2008'!C4</f>
        <v>126.85043104079701</v>
      </c>
      <c r="D22" s="43">
        <f>'2008'!D4</f>
        <v>6.2144029705773898</v>
      </c>
      <c r="E22" s="43">
        <f>'2008'!E4</f>
        <v>22.1387772950109</v>
      </c>
      <c r="F22" s="43">
        <f>'2008'!F4</f>
        <v>20.387947910000001</v>
      </c>
      <c r="G22" s="43">
        <f>'2008'!G4</f>
        <v>183.194136945</v>
      </c>
      <c r="H22" s="43">
        <f>'2008'!H4</f>
        <v>20.996597314999999</v>
      </c>
      <c r="I22" s="43">
        <f>'2008'!I4</f>
        <v>42.561415789999998</v>
      </c>
      <c r="J22" s="43">
        <f t="shared" si="2"/>
        <v>1659.6742172433087</v>
      </c>
      <c r="L22" s="43">
        <v>-10250.7049287102</v>
      </c>
      <c r="M22" s="43">
        <f t="shared" si="3"/>
        <v>7297.9163959227699</v>
      </c>
      <c r="O22" s="77">
        <v>2008</v>
      </c>
      <c r="P22" s="78">
        <v>-2952.7885327874301</v>
      </c>
      <c r="Q22" s="82">
        <v>127.25395269079699</v>
      </c>
      <c r="R22" s="82">
        <v>6.2360869705773903</v>
      </c>
      <c r="S22" s="78">
        <v>22.1387772950109</v>
      </c>
      <c r="T22" s="78">
        <v>20.387947910000001</v>
      </c>
      <c r="U22" s="78">
        <v>183.194136945</v>
      </c>
      <c r="V22" s="78">
        <v>20.996597314999999</v>
      </c>
      <c r="W22" s="78">
        <v>42.561415789999998</v>
      </c>
      <c r="X22" s="43">
        <f t="shared" si="4"/>
        <v>1674.8702118933084</v>
      </c>
      <c r="Z22" s="43">
        <f t="shared" si="0"/>
        <v>-15.195994649999648</v>
      </c>
      <c r="AA22" s="85">
        <f t="shared" si="5"/>
        <v>-0.90729386325533712</v>
      </c>
      <c r="AB22" s="138"/>
      <c r="AC22" s="107">
        <v>2008</v>
      </c>
      <c r="AD22" s="310">
        <f t="shared" si="1"/>
        <v>11910.379145953533</v>
      </c>
      <c r="AE22" s="310">
        <v>-10250.7049287102</v>
      </c>
      <c r="AF22" s="310">
        <f t="shared" si="6"/>
        <v>1659.6742172433333</v>
      </c>
      <c r="CH22" s="107">
        <v>2009</v>
      </c>
      <c r="CI22" s="310">
        <v>11670.734675630547</v>
      </c>
      <c r="CJ22" s="310">
        <v>-10303.4021626716</v>
      </c>
      <c r="CK22" s="310">
        <v>1367.3325129589466</v>
      </c>
    </row>
    <row r="23" spans="1:89" ht="13.2">
      <c r="A23" s="42">
        <v>2009</v>
      </c>
      <c r="B23" s="43">
        <f>'2009'!B4</f>
        <v>-3427.4555077364298</v>
      </c>
      <c r="C23" s="43">
        <f>'2009'!C4</f>
        <v>131.879027590573</v>
      </c>
      <c r="D23" s="43">
        <f>'2009'!D4</f>
        <v>6.4539447761051099</v>
      </c>
      <c r="E23" s="43">
        <f>'2009'!E4</f>
        <v>24.605560700759298</v>
      </c>
      <c r="F23" s="43">
        <f>'2009'!F4</f>
        <v>22.540028083999999</v>
      </c>
      <c r="G23" s="43">
        <f>'2009'!G4</f>
        <v>191.786021801</v>
      </c>
      <c r="H23" s="43">
        <f>'2009'!H4</f>
        <v>21.881669432999999</v>
      </c>
      <c r="I23" s="43">
        <f>'2009'!I4</f>
        <v>40.931318300999997</v>
      </c>
      <c r="J23" s="43">
        <f t="shared" si="2"/>
        <v>1367.3325129589464</v>
      </c>
      <c r="L23" s="43">
        <v>-10303.4021626716</v>
      </c>
      <c r="M23" s="43">
        <f t="shared" si="3"/>
        <v>6875.946654935171</v>
      </c>
      <c r="O23" s="77">
        <v>2009</v>
      </c>
      <c r="P23" s="78">
        <v>-3427.4555077364298</v>
      </c>
      <c r="Q23" s="82">
        <v>132.329450695573</v>
      </c>
      <c r="R23" s="82">
        <v>6.4761747761051103</v>
      </c>
      <c r="S23" s="78">
        <v>24.605560700759298</v>
      </c>
      <c r="T23" s="78">
        <v>22.540028083999999</v>
      </c>
      <c r="U23" s="78">
        <v>191.786021801</v>
      </c>
      <c r="V23" s="78">
        <v>21.881669432999999</v>
      </c>
      <c r="W23" s="78">
        <v>40.931318300999997</v>
      </c>
      <c r="X23" s="43">
        <f t="shared" si="4"/>
        <v>1383.6826981639467</v>
      </c>
      <c r="Z23" s="43">
        <f t="shared" si="0"/>
        <v>-16.350185205000344</v>
      </c>
      <c r="AA23" s="85">
        <f t="shared" si="5"/>
        <v>-1.1816426718853921</v>
      </c>
      <c r="AB23" s="138"/>
      <c r="AC23" s="107">
        <v>2009</v>
      </c>
      <c r="AD23" s="310">
        <f t="shared" si="1"/>
        <v>11670.734675630547</v>
      </c>
      <c r="AE23" s="310">
        <v>-10303.4021626716</v>
      </c>
      <c r="AF23" s="310">
        <f t="shared" si="6"/>
        <v>1367.3325129589466</v>
      </c>
      <c r="AG23" s="34" t="s">
        <v>339</v>
      </c>
      <c r="CH23" s="107">
        <v>2010</v>
      </c>
      <c r="CI23" s="310">
        <v>11267.546979830382</v>
      </c>
      <c r="CJ23" s="310">
        <v>-10334.544220818099</v>
      </c>
      <c r="CK23" s="310">
        <v>933.0027590122827</v>
      </c>
    </row>
    <row r="24" spans="1:89" ht="13.2">
      <c r="A24" s="42">
        <v>2010</v>
      </c>
      <c r="B24" s="43">
        <f>'2010'!B4</f>
        <v>-3966.6456653721002</v>
      </c>
      <c r="C24" s="43">
        <f>'2010'!C4</f>
        <v>136.03299289786699</v>
      </c>
      <c r="D24" s="43">
        <f>'2010'!D4</f>
        <v>6.4289450804307098</v>
      </c>
      <c r="E24" s="43">
        <f>'2010'!E4</f>
        <v>49.982598595645399</v>
      </c>
      <c r="F24" s="43">
        <f>'2010'!F4</f>
        <v>21.776305162</v>
      </c>
      <c r="G24" s="43">
        <f>'2010'!G4</f>
        <v>198.81997597899999</v>
      </c>
      <c r="H24" s="43">
        <f>'2010'!H4</f>
        <v>24.026720326</v>
      </c>
      <c r="I24" s="43">
        <f>'2010'!I4</f>
        <v>34.933336793000002</v>
      </c>
      <c r="J24" s="43">
        <f t="shared" si="2"/>
        <v>933.00275901227201</v>
      </c>
      <c r="L24" s="43">
        <v>-10334.544220818099</v>
      </c>
      <c r="M24" s="43">
        <f t="shared" si="3"/>
        <v>6367.8985554459996</v>
      </c>
      <c r="O24" s="77">
        <v>2010</v>
      </c>
      <c r="P24" s="78">
        <v>-3966.6456653721002</v>
      </c>
      <c r="Q24" s="82">
        <v>136.45170428786699</v>
      </c>
      <c r="R24" s="82">
        <v>6.4480130804307096</v>
      </c>
      <c r="S24" s="78">
        <v>49.982598595645399</v>
      </c>
      <c r="T24" s="78">
        <v>21.776305162</v>
      </c>
      <c r="U24" s="78">
        <v>198.81997597899999</v>
      </c>
      <c r="V24" s="78">
        <v>24.026720326</v>
      </c>
      <c r="W24" s="78">
        <v>34.933336793000002</v>
      </c>
      <c r="X24" s="43">
        <f t="shared" si="4"/>
        <v>947.70677820227183</v>
      </c>
      <c r="Z24" s="43">
        <f t="shared" si="0"/>
        <v>-14.704019189999826</v>
      </c>
      <c r="AA24" s="85">
        <f t="shared" si="5"/>
        <v>-1.5515367757411465</v>
      </c>
      <c r="AB24" s="138"/>
      <c r="AC24" s="107">
        <v>2010</v>
      </c>
      <c r="AD24" s="310">
        <f t="shared" si="1"/>
        <v>11267.546979830382</v>
      </c>
      <c r="AE24" s="310">
        <v>-10334.544220818099</v>
      </c>
      <c r="AF24" s="310">
        <f t="shared" si="6"/>
        <v>933.0027590122827</v>
      </c>
      <c r="AG24" s="292">
        <f>(AD32-AD22)*100/AD22</f>
        <v>49.939902832612546</v>
      </c>
      <c r="CH24" s="107">
        <v>2011</v>
      </c>
      <c r="CI24" s="310">
        <v>13013.456213749725</v>
      </c>
      <c r="CJ24" s="310">
        <v>-10295.773858763099</v>
      </c>
      <c r="CK24" s="310">
        <v>2717.6823549866258</v>
      </c>
    </row>
    <row r="25" spans="1:89" ht="13.2">
      <c r="A25" s="42">
        <v>2011</v>
      </c>
      <c r="B25" s="43">
        <f>'2011'!B4</f>
        <v>-2382.82367453085</v>
      </c>
      <c r="C25" s="43">
        <f>'2011'!C4</f>
        <v>140.26117669339899</v>
      </c>
      <c r="D25" s="43">
        <f>'2011'!D4</f>
        <v>6.7449347870155396</v>
      </c>
      <c r="E25" s="43">
        <f>'2011'!E4</f>
        <v>64.091534981298594</v>
      </c>
      <c r="F25" s="43">
        <f>'2011'!F4</f>
        <v>27.290652570999999</v>
      </c>
      <c r="G25" s="43">
        <f>'2011'!G4</f>
        <v>216.12246360500001</v>
      </c>
      <c r="H25" s="43">
        <f>'2011'!H4</f>
        <v>25.793510973</v>
      </c>
      <c r="I25" s="43">
        <f>'2011'!I4</f>
        <v>38.540232171</v>
      </c>
      <c r="J25" s="43">
        <f t="shared" si="2"/>
        <v>2717.6823549866449</v>
      </c>
      <c r="L25" s="43">
        <v>-10295.773858763099</v>
      </c>
      <c r="M25" s="43">
        <f t="shared" si="3"/>
        <v>7912.9501842322497</v>
      </c>
      <c r="O25" s="77">
        <v>2011</v>
      </c>
      <c r="P25" s="78">
        <v>-2382.82367453085</v>
      </c>
      <c r="Q25" s="82">
        <v>140.76098322339899</v>
      </c>
      <c r="R25" s="82">
        <v>6.7687247870155396</v>
      </c>
      <c r="S25" s="78">
        <v>64.091534981298594</v>
      </c>
      <c r="T25" s="78">
        <v>27.290652570999999</v>
      </c>
      <c r="U25" s="78">
        <v>216.12246360500001</v>
      </c>
      <c r="V25" s="78">
        <v>25.793510973</v>
      </c>
      <c r="W25" s="78">
        <v>38.540232171</v>
      </c>
      <c r="X25" s="43">
        <f t="shared" si="4"/>
        <v>2735.5531921166448</v>
      </c>
      <c r="Z25" s="43">
        <f t="shared" si="0"/>
        <v>-17.870837129999927</v>
      </c>
      <c r="AA25" s="85">
        <f t="shared" si="5"/>
        <v>-0.65328055698205223</v>
      </c>
      <c r="AB25" s="138"/>
      <c r="AC25" s="107">
        <v>2011</v>
      </c>
      <c r="AD25" s="310">
        <f t="shared" si="1"/>
        <v>13013.456213749725</v>
      </c>
      <c r="AE25" s="310">
        <v>-10295.773858763099</v>
      </c>
      <c r="AF25" s="310">
        <f t="shared" si="6"/>
        <v>2717.6823549866258</v>
      </c>
      <c r="CH25" s="107">
        <v>2012</v>
      </c>
      <c r="CI25" s="310">
        <v>14804.992243952964</v>
      </c>
      <c r="CJ25" s="310">
        <v>-10324.340000832601</v>
      </c>
      <c r="CK25" s="310">
        <v>4480.652243120363</v>
      </c>
    </row>
    <row r="26" spans="1:89" ht="13.2">
      <c r="A26" s="42">
        <v>2012</v>
      </c>
      <c r="B26" s="43">
        <f>'2012'!B4</f>
        <v>-850.20556602735303</v>
      </c>
      <c r="C26" s="43">
        <f>'2012'!C4</f>
        <v>144.667778692762</v>
      </c>
      <c r="D26" s="43">
        <f>'2012'!D4</f>
        <v>6.9968165489214602</v>
      </c>
      <c r="E26" s="43">
        <f>'2012'!E4</f>
        <v>123.82132643410399</v>
      </c>
      <c r="F26" s="43">
        <f>'2012'!F4</f>
        <v>31.858878606000001</v>
      </c>
      <c r="G26" s="43">
        <f>'2012'!G4</f>
        <v>251.80441056800001</v>
      </c>
      <c r="H26" s="43">
        <f>'2012'!H4</f>
        <v>31.231436947999999</v>
      </c>
      <c r="I26" s="43">
        <f>'2012'!I4</f>
        <v>41.675591601999997</v>
      </c>
      <c r="J26" s="43">
        <f t="shared" si="2"/>
        <v>4480.6522431204057</v>
      </c>
      <c r="L26" s="43">
        <v>-10324.340000832601</v>
      </c>
      <c r="M26" s="43">
        <f t="shared" si="3"/>
        <v>9474.134434805248</v>
      </c>
      <c r="O26" s="77">
        <v>2012</v>
      </c>
      <c r="P26" s="78">
        <v>-850.20556602735303</v>
      </c>
      <c r="Q26" s="82">
        <v>145.067218302312</v>
      </c>
      <c r="R26" s="82">
        <v>7.02332454892146</v>
      </c>
      <c r="S26" s="78">
        <v>123.82132643410399</v>
      </c>
      <c r="T26" s="78">
        <v>31.858878606000001</v>
      </c>
      <c r="U26" s="78">
        <v>251.80441056800001</v>
      </c>
      <c r="V26" s="78">
        <v>31.231436947999999</v>
      </c>
      <c r="W26" s="78">
        <v>41.675591601999997</v>
      </c>
      <c r="X26" s="43">
        <f t="shared" si="4"/>
        <v>4497.2579549209559</v>
      </c>
      <c r="Z26" s="43">
        <f t="shared" si="0"/>
        <v>-16.605711800550125</v>
      </c>
      <c r="AA26" s="85">
        <f t="shared" si="5"/>
        <v>-0.36924081222381178</v>
      </c>
      <c r="AB26" s="138"/>
      <c r="AC26" s="107">
        <v>2012</v>
      </c>
      <c r="AD26" s="310">
        <f t="shared" si="1"/>
        <v>14804.992243952964</v>
      </c>
      <c r="AE26" s="310">
        <v>-10324.340000832601</v>
      </c>
      <c r="AF26" s="310">
        <f t="shared" si="6"/>
        <v>4480.652243120363</v>
      </c>
      <c r="CH26" s="107">
        <v>2013</v>
      </c>
      <c r="CI26" s="310">
        <v>14886.186753548931</v>
      </c>
      <c r="CJ26" s="310">
        <v>-10216.191430852499</v>
      </c>
      <c r="CK26" s="310">
        <v>4669.9953226964317</v>
      </c>
    </row>
    <row r="27" spans="1:89" ht="13.2">
      <c r="A27" s="42">
        <v>2013</v>
      </c>
      <c r="B27" s="43">
        <f>'2013'!B4</f>
        <v>-793.73407259576004</v>
      </c>
      <c r="C27" s="43">
        <f>'2013'!C4</f>
        <v>147.56664671417201</v>
      </c>
      <c r="D27" s="43">
        <f>'2013'!D4</f>
        <v>7.0956301940292503</v>
      </c>
      <c r="E27" s="43">
        <f>'2013'!E4</f>
        <v>165.184454145551</v>
      </c>
      <c r="F27" s="43">
        <f>'2013'!F4</f>
        <v>33.985928485000002</v>
      </c>
      <c r="G27" s="43">
        <f>'2013'!G4</f>
        <v>271.920701743</v>
      </c>
      <c r="H27" s="43">
        <f>'2013'!H4</f>
        <v>32.649132227999999</v>
      </c>
      <c r="I27" s="43">
        <f>'2013'!I4</f>
        <v>38.759420883899999</v>
      </c>
      <c r="J27" s="43">
        <f t="shared" si="2"/>
        <v>4669.9953226964708</v>
      </c>
      <c r="L27" s="43">
        <v>-10216.191430852499</v>
      </c>
      <c r="M27" s="43">
        <f t="shared" si="3"/>
        <v>9422.4573582567391</v>
      </c>
      <c r="O27" s="77">
        <v>2013</v>
      </c>
      <c r="P27" s="78">
        <v>-793.73407259576004</v>
      </c>
      <c r="Q27" s="82">
        <v>147.91163396917199</v>
      </c>
      <c r="R27" s="82">
        <v>7.1168461940292502</v>
      </c>
      <c r="S27" s="78">
        <v>165.184454145551</v>
      </c>
      <c r="T27" s="78">
        <v>33.985928485000002</v>
      </c>
      <c r="U27" s="78">
        <v>271.920701743</v>
      </c>
      <c r="V27" s="78">
        <v>32.649132227999999</v>
      </c>
      <c r="W27" s="78">
        <v>38.759420883899999</v>
      </c>
      <c r="X27" s="43">
        <f t="shared" si="4"/>
        <v>4683.8170150514698</v>
      </c>
      <c r="Z27" s="43">
        <f t="shared" si="0"/>
        <v>-13.821692354998959</v>
      </c>
      <c r="AA27" s="85">
        <f t="shared" si="5"/>
        <v>-0.29509462710825124</v>
      </c>
      <c r="AB27" s="138"/>
      <c r="AC27" s="107">
        <v>2013</v>
      </c>
      <c r="AD27" s="310">
        <f t="shared" si="1"/>
        <v>14886.186753548931</v>
      </c>
      <c r="AE27" s="310">
        <v>-10216.191430852499</v>
      </c>
      <c r="AF27" s="310">
        <f t="shared" si="6"/>
        <v>4669.9953226964317</v>
      </c>
      <c r="CH27" s="107">
        <v>2014</v>
      </c>
      <c r="CI27" s="310">
        <v>15554.849774148319</v>
      </c>
      <c r="CJ27" s="310">
        <v>-10327.717642706501</v>
      </c>
      <c r="CK27" s="310">
        <v>5227.1321314418183</v>
      </c>
    </row>
    <row r="28" spans="1:89" ht="13.2">
      <c r="A28" s="42">
        <v>2014</v>
      </c>
      <c r="B28" s="43">
        <f>'2014'!B4</f>
        <v>-622.01992861030897</v>
      </c>
      <c r="C28" s="43">
        <f>'2014'!C4</f>
        <v>154.85728709662399</v>
      </c>
      <c r="D28" s="43">
        <f>'2014'!D4</f>
        <v>7.68195640492827</v>
      </c>
      <c r="E28" s="43">
        <f>'2014'!E4</f>
        <v>215.74254549528101</v>
      </c>
      <c r="F28" s="43">
        <f>'2014'!F4</f>
        <v>31.217746964</v>
      </c>
      <c r="G28" s="43">
        <f>'2014'!G4</f>
        <v>229.55086191699999</v>
      </c>
      <c r="H28" s="43">
        <f>'2014'!H4</f>
        <v>30.890262531000001</v>
      </c>
      <c r="I28" s="43">
        <f>'2014'!I4</f>
        <v>53.242973362999997</v>
      </c>
      <c r="J28" s="43">
        <f t="shared" si="2"/>
        <v>5227.1321314418401</v>
      </c>
      <c r="L28" s="43">
        <v>-10327.717642706501</v>
      </c>
      <c r="M28" s="43">
        <f t="shared" si="3"/>
        <v>9705.6977140961917</v>
      </c>
      <c r="O28" s="77">
        <v>2014</v>
      </c>
      <c r="P28" s="78">
        <v>-622.01992861030897</v>
      </c>
      <c r="Q28" s="82">
        <v>155.394598956203</v>
      </c>
      <c r="R28" s="82">
        <v>7.7020444049282704</v>
      </c>
      <c r="S28" s="78">
        <v>215.74254549528101</v>
      </c>
      <c r="T28" s="78">
        <v>31.217746964</v>
      </c>
      <c r="U28" s="78">
        <v>229.55086191699999</v>
      </c>
      <c r="V28" s="78">
        <v>30.890262531000001</v>
      </c>
      <c r="W28" s="78">
        <v>53.242973362999997</v>
      </c>
      <c r="X28" s="43">
        <f t="shared" si="4"/>
        <v>5244.642960492999</v>
      </c>
      <c r="Z28" s="43">
        <f t="shared" si="0"/>
        <v>-17.510829051158908</v>
      </c>
      <c r="AA28" s="85">
        <f t="shared" si="5"/>
        <v>-0.33388028857378849</v>
      </c>
      <c r="AB28" s="138"/>
      <c r="AC28" s="107">
        <v>2014</v>
      </c>
      <c r="AD28" s="310">
        <f t="shared" si="1"/>
        <v>15554.849774148319</v>
      </c>
      <c r="AE28" s="310">
        <v>-10327.717642706501</v>
      </c>
      <c r="AF28" s="310">
        <f t="shared" si="6"/>
        <v>5227.1321314418183</v>
      </c>
      <c r="CH28" s="107">
        <v>2015</v>
      </c>
      <c r="CI28" s="310">
        <v>16203.404895123673</v>
      </c>
      <c r="CJ28" s="310">
        <v>-10336.5304369326</v>
      </c>
      <c r="CK28" s="310">
        <v>5866.8744581910723</v>
      </c>
    </row>
    <row r="29" spans="1:89" ht="13.2">
      <c r="A29" s="42">
        <v>2015</v>
      </c>
      <c r="B29" s="43">
        <f>'2015'!B4</f>
        <v>-61.516331834053197</v>
      </c>
      <c r="C29" s="43">
        <f>'2015'!C4</f>
        <v>158.219979794149</v>
      </c>
      <c r="D29" s="43">
        <f>'2015'!D4</f>
        <v>7.6964126370014503</v>
      </c>
      <c r="E29" s="43">
        <f>'2015'!E4</f>
        <v>219.883296877551</v>
      </c>
      <c r="F29" s="43">
        <f>'2015'!F4</f>
        <v>32.980068170000003</v>
      </c>
      <c r="G29" s="43">
        <f>'2015'!G4</f>
        <v>237.88832641600001</v>
      </c>
      <c r="H29" s="43">
        <f>'2015'!H4</f>
        <v>31.632391930000001</v>
      </c>
      <c r="I29" s="43">
        <f>'2015'!I4</f>
        <v>61.051838455000002</v>
      </c>
      <c r="J29" s="43">
        <f t="shared" si="2"/>
        <v>5866.8744581910769</v>
      </c>
      <c r="L29" s="43">
        <v>-10336.5304369326</v>
      </c>
      <c r="M29" s="43">
        <f t="shared" si="3"/>
        <v>10275.014105098548</v>
      </c>
      <c r="O29" s="77">
        <v>2015</v>
      </c>
      <c r="P29" s="78">
        <v>-61.516331834053197</v>
      </c>
      <c r="Q29" s="82">
        <v>158.68017156414899</v>
      </c>
      <c r="R29" s="82">
        <v>7.7140466370014504</v>
      </c>
      <c r="S29" s="78">
        <v>219.883296877551</v>
      </c>
      <c r="T29" s="78">
        <v>32.980068170000003</v>
      </c>
      <c r="U29" s="78">
        <v>237.88832641600001</v>
      </c>
      <c r="V29" s="78">
        <v>31.632391930000001</v>
      </c>
      <c r="W29" s="78">
        <v>61.051838455000002</v>
      </c>
      <c r="X29" s="43">
        <f t="shared" si="4"/>
        <v>5882.0050253610771</v>
      </c>
      <c r="Z29" s="43">
        <f t="shared" si="0"/>
        <v>-15.130567170000177</v>
      </c>
      <c r="AA29" s="85">
        <f t="shared" si="5"/>
        <v>-0.25723485622271058</v>
      </c>
      <c r="AB29" s="138"/>
      <c r="AC29" s="107">
        <v>2015</v>
      </c>
      <c r="AD29" s="310">
        <f t="shared" si="1"/>
        <v>16203.404895123673</v>
      </c>
      <c r="AE29" s="310">
        <v>-10336.5304369326</v>
      </c>
      <c r="AF29" s="310">
        <f t="shared" si="6"/>
        <v>5866.8744581910723</v>
      </c>
      <c r="CH29" s="107">
        <v>2016</v>
      </c>
      <c r="CI29" s="310">
        <v>14949.94018498227</v>
      </c>
      <c r="CJ29" s="310">
        <v>-10302.540278723</v>
      </c>
      <c r="CK29" s="310">
        <v>4647.3999062592702</v>
      </c>
    </row>
    <row r="30" spans="1:89" ht="13.2">
      <c r="A30" s="42">
        <v>2016</v>
      </c>
      <c r="B30" s="43">
        <f>'2016'!B4</f>
        <v>-1462.0753205021499</v>
      </c>
      <c r="C30" s="43">
        <f>'2016'!C4</f>
        <v>161.830605354076</v>
      </c>
      <c r="D30" s="43">
        <f>'2016'!D4</f>
        <v>7.7584930658034503</v>
      </c>
      <c r="E30" s="43">
        <f>'2016'!E4</f>
        <v>305.89966392674</v>
      </c>
      <c r="F30" s="43">
        <f>'2016'!F4</f>
        <v>28.890533536</v>
      </c>
      <c r="G30" s="108">
        <f>'2016'!G4</f>
        <v>224.29611210999994</v>
      </c>
      <c r="H30" s="108">
        <f>'2016'!H4</f>
        <v>33.409754909999997</v>
      </c>
      <c r="I30" s="108">
        <f>'2016'!I4</f>
        <v>40.521681751999992</v>
      </c>
      <c r="J30" s="43">
        <f t="shared" si="2"/>
        <v>4647.3999062592557</v>
      </c>
      <c r="L30" s="43">
        <v>-10302.540278723</v>
      </c>
      <c r="M30" s="43">
        <f t="shared" si="3"/>
        <v>8840.4649582208494</v>
      </c>
      <c r="O30" s="77">
        <v>2016</v>
      </c>
      <c r="P30" s="78">
        <v>-1462.3291981423299</v>
      </c>
      <c r="Q30" s="82">
        <v>162.172062339467</v>
      </c>
      <c r="R30" s="82">
        <v>7.7750410658034497</v>
      </c>
      <c r="S30" s="78">
        <v>305.89966392674</v>
      </c>
      <c r="T30" s="78">
        <v>29.767833536000001</v>
      </c>
      <c r="U30" s="78">
        <v>234.53781211</v>
      </c>
      <c r="V30" s="78">
        <v>33.73529491</v>
      </c>
      <c r="W30" s="78">
        <v>40.524611751999998</v>
      </c>
      <c r="X30" s="43">
        <f t="shared" si="4"/>
        <v>4659.4465053122867</v>
      </c>
      <c r="Z30" s="43">
        <f t="shared" si="0"/>
        <v>-12.046599053031059</v>
      </c>
      <c r="AA30" s="85">
        <f t="shared" si="5"/>
        <v>-0.25854141772625994</v>
      </c>
      <c r="AB30" s="138"/>
      <c r="AC30" s="107">
        <v>2016</v>
      </c>
      <c r="AD30" s="310">
        <f t="shared" si="1"/>
        <v>14949.94018498227</v>
      </c>
      <c r="AE30" s="310">
        <v>-10302.540278723</v>
      </c>
      <c r="AF30" s="310">
        <f t="shared" si="6"/>
        <v>4647.3999062592702</v>
      </c>
      <c r="CH30" s="107">
        <v>2017</v>
      </c>
      <c r="CI30" s="310">
        <v>15844.781117005203</v>
      </c>
      <c r="CJ30" s="310">
        <v>-10367.313944890488</v>
      </c>
      <c r="CK30" s="310">
        <v>5477.4671721147151</v>
      </c>
    </row>
    <row r="31" spans="1:89" ht="13.2">
      <c r="A31" s="42">
        <v>2017</v>
      </c>
      <c r="B31" s="43">
        <f>'2017'!B4</f>
        <v>-918.24630437348026</v>
      </c>
      <c r="C31" s="43">
        <f>'2017'!C4</f>
        <v>167.8738144656644</v>
      </c>
      <c r="D31" s="43">
        <f>'2017'!D4</f>
        <v>8.157468602481222</v>
      </c>
      <c r="E31" s="43">
        <f>'2017'!E4</f>
        <v>341.5481059400621</v>
      </c>
      <c r="F31" s="43">
        <f>'2017'!F4</f>
        <v>32.334072553999995</v>
      </c>
      <c r="G31" s="43">
        <f>'2017'!G4</f>
        <v>237.12913453899998</v>
      </c>
      <c r="H31" s="43">
        <f>'2017'!H4</f>
        <v>35.389396374000015</v>
      </c>
      <c r="I31" s="43">
        <f>'2017'!I4</f>
        <v>38.569501062999997</v>
      </c>
      <c r="J31" s="43">
        <f t="shared" si="2"/>
        <v>5477.4671721147124</v>
      </c>
      <c r="L31" s="43">
        <v>-10367.3139448905</v>
      </c>
      <c r="M31" s="43">
        <f t="shared" si="3"/>
        <v>9449.0676405170198</v>
      </c>
      <c r="O31" s="77">
        <v>2017</v>
      </c>
      <c r="P31" s="78">
        <v>-918.24617810140001</v>
      </c>
      <c r="Q31" s="82">
        <v>168.778658044228</v>
      </c>
      <c r="R31" s="82">
        <v>8.1712026024812197</v>
      </c>
      <c r="S31" s="78">
        <v>341.54810594006199</v>
      </c>
      <c r="T31" s="78">
        <v>32.334072554000002</v>
      </c>
      <c r="U31" s="78">
        <v>237.12913453900001</v>
      </c>
      <c r="V31" s="78">
        <v>35.788007475999997</v>
      </c>
      <c r="W31" s="78">
        <v>38.569501062999997</v>
      </c>
      <c r="X31" s="43">
        <f t="shared" si="4"/>
        <v>5500.7265535366278</v>
      </c>
      <c r="Z31" s="43">
        <f t="shared" si="0"/>
        <v>-23.25938142191535</v>
      </c>
      <c r="AA31" s="85">
        <f t="shared" si="5"/>
        <v>-0.42284198633653225</v>
      </c>
      <c r="AB31" s="138"/>
      <c r="AC31" s="107">
        <v>2017</v>
      </c>
      <c r="AD31" s="310">
        <f>J69+J107+J153+J227</f>
        <v>15844.781117005203</v>
      </c>
      <c r="AE31" s="310">
        <v>-10367.313944890488</v>
      </c>
      <c r="AF31" s="310">
        <f t="shared" si="6"/>
        <v>5477.4671721147151</v>
      </c>
      <c r="AG31" s="292">
        <f>(AE32-AE4)*100/AE4</f>
        <v>6.5006446709570449</v>
      </c>
      <c r="CH31" s="290">
        <v>2018</v>
      </c>
      <c r="CI31" s="348">
        <v>17858.410918438476</v>
      </c>
      <c r="CJ31" s="348">
        <v>-10941.370537922499</v>
      </c>
      <c r="CK31" s="348">
        <v>6917.0403805159767</v>
      </c>
    </row>
    <row r="32" spans="1:89" s="286" customFormat="1">
      <c r="A32" s="284">
        <v>2018</v>
      </c>
      <c r="B32" s="285">
        <f>'2018'!B4</f>
        <v>474.484128440218</v>
      </c>
      <c r="C32" s="285">
        <f>'2018'!C4</f>
        <v>174.36063940185468</v>
      </c>
      <c r="D32" s="285">
        <f>'2018'!D4</f>
        <v>8.3461117971553893</v>
      </c>
      <c r="E32" s="285">
        <f>'2018'!E4</f>
        <v>193.68816751862701</v>
      </c>
      <c r="F32" s="285">
        <f>'2018'!F4</f>
        <v>35.924332002</v>
      </c>
      <c r="G32" s="285">
        <f>'2018'!G4</f>
        <v>266.697346864</v>
      </c>
      <c r="H32" s="285">
        <f>'2018'!H4</f>
        <v>40.232453843000002</v>
      </c>
      <c r="I32" s="285">
        <f>'2018'!I4</f>
        <v>42.655907765000002</v>
      </c>
      <c r="J32" s="285">
        <f t="shared" si="2"/>
        <v>6917.040380515964</v>
      </c>
      <c r="L32" s="285">
        <v>-10941.370537922499</v>
      </c>
      <c r="M32" s="285">
        <f>B32-L32</f>
        <v>11415.854666362717</v>
      </c>
      <c r="U32" s="287"/>
      <c r="Y32" s="288"/>
      <c r="AB32" s="289">
        <f>(AD32-AD4)*100/AD4</f>
        <v>-36.875276245594705</v>
      </c>
      <c r="AC32" s="290">
        <v>2018</v>
      </c>
      <c r="AD32" s="348">
        <f>J70+J108+J154+J228</f>
        <v>17858.410918438476</v>
      </c>
      <c r="AE32" s="348">
        <v>-10941.370537922499</v>
      </c>
      <c r="AF32" s="348">
        <f t="shared" si="6"/>
        <v>6917.0403805159767</v>
      </c>
      <c r="AG32" s="291">
        <f>(AF32-AF4)*100/AF4</f>
        <v>-61.608577624417649</v>
      </c>
      <c r="CH32" s="107">
        <v>2019</v>
      </c>
      <c r="CI32" s="310">
        <v>15172.399873940958</v>
      </c>
      <c r="CJ32" s="310">
        <v>-10954.623783305</v>
      </c>
      <c r="CK32" s="310">
        <v>4217.7760906359581</v>
      </c>
    </row>
    <row r="33" spans="1:89">
      <c r="A33" s="42">
        <v>2019</v>
      </c>
      <c r="B33" s="43">
        <f>'2019'!B4</f>
        <v>-2282.9113123231</v>
      </c>
      <c r="C33" s="43">
        <f>'2019'!C4</f>
        <v>178.98345819434468</v>
      </c>
      <c r="D33" s="43">
        <f>'2019'!D4</f>
        <v>8.1735920377636404</v>
      </c>
      <c r="E33" s="43">
        <f>'2019'!E4</f>
        <v>208.221249171083</v>
      </c>
      <c r="F33" s="43">
        <f>'2019'!F4</f>
        <v>29.276499239</v>
      </c>
      <c r="G33" s="43">
        <f>'2019'!G4</f>
        <v>224.10617069599999</v>
      </c>
      <c r="H33" s="43">
        <f>'2019'!H4</f>
        <v>35.380148834000003</v>
      </c>
      <c r="I33" s="43">
        <f>'2019'!I4</f>
        <v>30.091913844</v>
      </c>
      <c r="J33" s="43">
        <f t="shared" si="2"/>
        <v>4217.7760906359499</v>
      </c>
      <c r="L33" s="43">
        <v>-10954.623783305</v>
      </c>
      <c r="M33" s="43">
        <f t="shared" si="3"/>
        <v>8671.7124709819</v>
      </c>
      <c r="W33" s="140" t="s">
        <v>198</v>
      </c>
      <c r="X33" s="39"/>
      <c r="Y33" s="57"/>
      <c r="Z33" s="91">
        <f>(AD32-AD24)*100/AD24</f>
        <v>58.494221949162096</v>
      </c>
      <c r="AA33" s="39" t="s">
        <v>20</v>
      </c>
      <c r="AC33" s="107">
        <v>2019</v>
      </c>
      <c r="AD33" s="310">
        <f>J71+J109+J155+J229</f>
        <v>15172.399873940958</v>
      </c>
      <c r="AE33" s="310">
        <v>-10954.623783305</v>
      </c>
      <c r="AF33" s="310">
        <f t="shared" si="6"/>
        <v>4217.7760906359581</v>
      </c>
      <c r="CH33" s="107">
        <v>2020</v>
      </c>
      <c r="CI33" s="310">
        <v>14711.290291340649</v>
      </c>
      <c r="CJ33" s="310">
        <v>-10960.100073228899</v>
      </c>
      <c r="CK33" s="310">
        <v>3751.1902181117493</v>
      </c>
    </row>
    <row r="34" spans="1:89" ht="13.2">
      <c r="A34" s="42">
        <v>2020</v>
      </c>
      <c r="B34" s="43">
        <f>'2020'!B4</f>
        <v>-2896.0276879040598</v>
      </c>
      <c r="C34" s="43">
        <f>'2020'!C4</f>
        <v>183.61046625086357</v>
      </c>
      <c r="D34" s="43">
        <f>'2020'!D4</f>
        <v>8.2699187252829809</v>
      </c>
      <c r="E34" s="43">
        <f>'2020'!E4</f>
        <v>227.72330990994999</v>
      </c>
      <c r="F34" s="43">
        <f>'2020'!F4</f>
        <v>27.160108193999999</v>
      </c>
      <c r="G34" s="43">
        <f>'2020'!G4</f>
        <v>223.275968245</v>
      </c>
      <c r="H34" s="43">
        <f>'2020'!H4</f>
        <v>33.248227524000001</v>
      </c>
      <c r="I34" s="43">
        <f>'2020'!I4</f>
        <v>48.328730729</v>
      </c>
      <c r="J34" s="43">
        <f t="shared" si="2"/>
        <v>3751.1902181117489</v>
      </c>
      <c r="L34" s="43">
        <v>-10960.100073228899</v>
      </c>
      <c r="M34" s="43">
        <f t="shared" si="3"/>
        <v>8064.0723853248401</v>
      </c>
      <c r="U34" s="296" t="s">
        <v>20</v>
      </c>
      <c r="W34" s="130"/>
      <c r="X34" s="354" t="s">
        <v>20</v>
      </c>
      <c r="Y34" s="131"/>
      <c r="AC34" s="107">
        <v>2020</v>
      </c>
      <c r="AD34" s="310">
        <f>J72+J110+J156+J230</f>
        <v>14711.290291340649</v>
      </c>
      <c r="AE34" s="310">
        <v>-10960.100073228899</v>
      </c>
      <c r="AF34" s="310">
        <f>AD34+AE34</f>
        <v>3751.1902181117493</v>
      </c>
    </row>
    <row r="35" spans="1:89" s="39" customFormat="1" ht="11.4">
      <c r="A35" s="110"/>
      <c r="B35" s="87">
        <f>(B32-B4)*100/B4</f>
        <v>-95.269953501346293</v>
      </c>
      <c r="C35" s="87">
        <f>(C32-C4)*100/C4</f>
        <v>-4.8185689512316046</v>
      </c>
      <c r="D35" s="87">
        <f>(D32-D4)*100/D4</f>
        <v>-37.488824018675395</v>
      </c>
      <c r="E35" s="305" t="s">
        <v>262</v>
      </c>
      <c r="F35" s="87">
        <f>(F32-F25)*100/F25</f>
        <v>31.636031452668341</v>
      </c>
      <c r="G35" s="87">
        <f>(G32-G25)*100/G25</f>
        <v>23.401030330393631</v>
      </c>
      <c r="H35" s="87">
        <f>(H32-H25)*100/H25</f>
        <v>55.978974266490219</v>
      </c>
      <c r="I35" s="87">
        <f>(I32-I25)*100/I25</f>
        <v>10.678907111246948</v>
      </c>
      <c r="J35" s="88"/>
      <c r="L35" s="88"/>
      <c r="M35" s="88"/>
      <c r="T35" s="39" t="s">
        <v>340</v>
      </c>
      <c r="U35" s="91">
        <f>(AD14-AD4)*100/AD4</f>
        <v>-70.744789945176066</v>
      </c>
      <c r="W35" s="304" t="s">
        <v>339</v>
      </c>
      <c r="X35" s="91">
        <f>(AD32-AD22)*100/AD22</f>
        <v>49.939902832612546</v>
      </c>
      <c r="AB35" s="59"/>
      <c r="AC35" s="343" t="s">
        <v>299</v>
      </c>
      <c r="AD35" s="87">
        <f>(AD34-AD4)*100/AD4</f>
        <v>-47.999509029499748</v>
      </c>
      <c r="AE35" s="91">
        <f>(AE34-AE4)*100/AE4</f>
        <v>6.6829534208166219</v>
      </c>
      <c r="AF35" s="87">
        <f>(AF34-AF4)*100/AF4</f>
        <v>-79.179891954897286</v>
      </c>
    </row>
    <row r="36" spans="1:89" s="39" customFormat="1">
      <c r="A36" s="110"/>
      <c r="B36" s="87">
        <f>(B32-B25)*100/B25</f>
        <v>-119.91268315451994</v>
      </c>
      <c r="C36" s="87">
        <f>(C32-C25)*100/C25</f>
        <v>24.311404989133024</v>
      </c>
      <c r="D36" s="87">
        <f>(D32-D25)*100/D25</f>
        <v>23.738954648193559</v>
      </c>
      <c r="E36" s="305" t="s">
        <v>261</v>
      </c>
      <c r="F36" s="87">
        <f>(F32-F4)*100/F4</f>
        <v>-28.516002345707278</v>
      </c>
      <c r="G36" s="87">
        <f>(G32-G4)*100/G4</f>
        <v>-28.204691731199919</v>
      </c>
      <c r="H36" s="87">
        <f>(H32-H4)*100/H4</f>
        <v>-34.0088045777837</v>
      </c>
      <c r="I36" s="87">
        <f>(I32-I4)*100/I4</f>
        <v>-57.902336250661165</v>
      </c>
      <c r="J36" s="88"/>
      <c r="L36" s="88"/>
      <c r="M36" s="88"/>
      <c r="T36" s="39" t="s">
        <v>341</v>
      </c>
      <c r="U36" s="91">
        <f>(AD24-AD14)*100/AD14</f>
        <v>36.139087586311717</v>
      </c>
      <c r="W36" s="345" t="s">
        <v>301</v>
      </c>
      <c r="X36" s="87">
        <v>30.563380988557526</v>
      </c>
      <c r="Y36" s="304"/>
      <c r="Z36" s="39">
        <v>14760</v>
      </c>
      <c r="AA36" s="355">
        <f>Z36-AD34</f>
        <v>48.709708659351236</v>
      </c>
      <c r="AB36" s="59"/>
      <c r="AC36" s="344" t="s">
        <v>312</v>
      </c>
      <c r="AD36" s="87">
        <f>(AD34-AD32)*100/AD32</f>
        <v>-17.622624103964839</v>
      </c>
      <c r="AE36" s="87">
        <f>(AE34-AE32)*100/AE32</f>
        <v>0.17118088855033284</v>
      </c>
      <c r="AF36" s="87">
        <f>(AF34-AF32)*100/AF32</f>
        <v>-45.76885471598289</v>
      </c>
    </row>
    <row r="37" spans="1:89">
      <c r="A37" s="44"/>
      <c r="B37" s="45"/>
      <c r="C37" s="45"/>
      <c r="D37" s="45"/>
      <c r="E37" s="45"/>
      <c r="F37" s="45"/>
      <c r="G37" s="45"/>
      <c r="H37" s="45"/>
      <c r="I37" s="45"/>
      <c r="J37" s="45"/>
      <c r="L37" s="45"/>
      <c r="M37" s="45"/>
      <c r="AA37" s="356">
        <f>AA36*100/AD34</f>
        <v>0.33110425866603094</v>
      </c>
      <c r="AC37" s="345" t="s">
        <v>301</v>
      </c>
      <c r="AD37" s="87">
        <f>(AD34-AD24)*100/AD24</f>
        <v>30.563380988557526</v>
      </c>
      <c r="AE37" s="87">
        <f>(AE34-AE24)*100/AE24</f>
        <v>6.0530570003335864</v>
      </c>
      <c r="AF37" s="87">
        <f>(AF34-AF24)*100/AF24</f>
        <v>302.05564044450659</v>
      </c>
    </row>
    <row r="38" spans="1:89" s="68" customFormat="1">
      <c r="A38" s="72"/>
      <c r="B38" s="73"/>
      <c r="C38" s="73"/>
      <c r="D38" s="73"/>
      <c r="E38" s="73"/>
      <c r="F38" s="73"/>
      <c r="G38" s="73"/>
      <c r="H38" s="73"/>
      <c r="I38" s="73"/>
      <c r="J38" s="73"/>
      <c r="L38" s="73"/>
      <c r="M38" s="73"/>
      <c r="Y38" s="72"/>
      <c r="AB38" s="60"/>
      <c r="AC38" s="268">
        <f>(AD32-AD21)*100/AD21</f>
        <v>64.879658573071438</v>
      </c>
      <c r="AD38" s="266" t="s">
        <v>20</v>
      </c>
      <c r="AE38" s="90" t="s">
        <v>248</v>
      </c>
      <c r="AF38" s="267" t="s">
        <v>20</v>
      </c>
      <c r="AG38" s="265">
        <f>(AF32-AF21)*100/AF21</f>
        <v>1226.940961673592</v>
      </c>
    </row>
    <row r="40" spans="1:89">
      <c r="A40" s="39" t="s">
        <v>24</v>
      </c>
      <c r="L40" s="39" t="s">
        <v>2</v>
      </c>
      <c r="N40" s="39" t="s">
        <v>25</v>
      </c>
      <c r="V40" s="60"/>
      <c r="Y40" s="34"/>
    </row>
    <row r="41" spans="1:89" ht="22.8">
      <c r="A41" s="40" t="s">
        <v>4</v>
      </c>
      <c r="B41" s="41" t="s">
        <v>5</v>
      </c>
      <c r="C41" s="41" t="s">
        <v>6</v>
      </c>
      <c r="D41" s="41" t="s">
        <v>7</v>
      </c>
      <c r="E41" s="41" t="s">
        <v>26</v>
      </c>
      <c r="F41" s="41" t="s">
        <v>9</v>
      </c>
      <c r="G41" s="41" t="s">
        <v>10</v>
      </c>
      <c r="H41" s="41" t="s">
        <v>328</v>
      </c>
      <c r="I41" s="41" t="s">
        <v>12</v>
      </c>
      <c r="J41" s="79" t="s">
        <v>25</v>
      </c>
      <c r="L41" s="80" t="s">
        <v>27</v>
      </c>
      <c r="N41" s="40" t="s">
        <v>4</v>
      </c>
      <c r="O41" s="41" t="s">
        <v>28</v>
      </c>
      <c r="P41" s="41" t="s">
        <v>6</v>
      </c>
      <c r="Q41" s="41" t="s">
        <v>7</v>
      </c>
      <c r="R41" s="270" t="s">
        <v>249</v>
      </c>
      <c r="V41" s="60"/>
      <c r="Y41" s="34"/>
    </row>
    <row r="42" spans="1:89">
      <c r="A42" s="42">
        <v>1990</v>
      </c>
      <c r="B42" s="43">
        <f>'1990'!B5</f>
        <v>19429.632160760601</v>
      </c>
      <c r="C42" s="43">
        <f>'1990'!C5</f>
        <v>41.367658578910003</v>
      </c>
      <c r="D42" s="43">
        <f>'1990'!D5</f>
        <v>0.74634153579999996</v>
      </c>
      <c r="E42" s="43">
        <f>'1990'!E5</f>
        <v>0</v>
      </c>
      <c r="F42" s="43">
        <f>'1990'!F5</f>
        <v>49.61860128</v>
      </c>
      <c r="G42" s="43">
        <f>'1990'!G5</f>
        <v>355.39167053</v>
      </c>
      <c r="H42" s="43">
        <f>'1990'!H5</f>
        <v>54.280226480000003</v>
      </c>
      <c r="I42" s="43">
        <f>'1990'!I5</f>
        <v>101.305968874</v>
      </c>
      <c r="J42" s="43">
        <f>B42+(C42*21)+(D42*310)</f>
        <v>20529.718867015712</v>
      </c>
      <c r="L42" s="49">
        <v>20529.718867015701</v>
      </c>
      <c r="N42" s="42">
        <v>1990</v>
      </c>
      <c r="O42" s="43">
        <v>19429.632160760601</v>
      </c>
      <c r="P42" s="43">
        <f>C42*21</f>
        <v>868.72083015711007</v>
      </c>
      <c r="Q42" s="43">
        <f>D42*310</f>
        <v>231.36587609799997</v>
      </c>
      <c r="R42" s="108">
        <f>SUM(O42:Q42)</f>
        <v>20529.718867015712</v>
      </c>
      <c r="V42" s="60"/>
      <c r="Y42" s="34"/>
    </row>
    <row r="43" spans="1:89">
      <c r="A43" s="42">
        <v>1991</v>
      </c>
      <c r="B43" s="43">
        <f>'1991'!B5</f>
        <v>17092.313170552599</v>
      </c>
      <c r="C43" s="43">
        <f>'1991'!C5</f>
        <v>36.944073894909998</v>
      </c>
      <c r="D43" s="43">
        <f>'1991'!D5</f>
        <v>0.63027095493399998</v>
      </c>
      <c r="E43" s="43">
        <f>'1991'!E5</f>
        <v>0</v>
      </c>
      <c r="F43" s="43">
        <f>'1991'!F5</f>
        <v>42.246428383999998</v>
      </c>
      <c r="G43" s="43">
        <f>'1991'!G5</f>
        <v>294.39469667100002</v>
      </c>
      <c r="H43" s="43">
        <f>'1991'!H5</f>
        <v>46.589369763999997</v>
      </c>
      <c r="I43" s="43">
        <f>'1991'!I5</f>
        <v>86.005120642999998</v>
      </c>
      <c r="J43" s="43">
        <f t="shared" ref="J43:J72" si="7">B43+(C43*21)+(D43*310)</f>
        <v>18063.52271837525</v>
      </c>
      <c r="L43" s="49">
        <v>18063.522718375199</v>
      </c>
      <c r="N43" s="42">
        <v>1991</v>
      </c>
      <c r="O43" s="43">
        <v>17092.313170552599</v>
      </c>
      <c r="P43" s="43">
        <f t="shared" ref="P43:P72" si="8">C43*21</f>
        <v>775.82555179310998</v>
      </c>
      <c r="Q43" s="43">
        <f t="shared" ref="Q43:Q72" si="9">D43*310</f>
        <v>195.38399602953999</v>
      </c>
      <c r="R43" s="108">
        <f t="shared" ref="R43:R72" si="10">SUM(O43:Q43)</f>
        <v>18063.52271837525</v>
      </c>
      <c r="V43" s="60"/>
      <c r="Y43" s="34"/>
    </row>
    <row r="44" spans="1:89">
      <c r="A44" s="42">
        <v>1992</v>
      </c>
      <c r="B44" s="43">
        <f>'1992'!B5</f>
        <v>13655.434827421101</v>
      </c>
      <c r="C44" s="43">
        <f>'1992'!C5</f>
        <v>28.44372978218</v>
      </c>
      <c r="D44" s="43">
        <f>'1992'!D5</f>
        <v>0.41875419151799997</v>
      </c>
      <c r="E44" s="43">
        <f>'1992'!E5</f>
        <v>0</v>
      </c>
      <c r="F44" s="43">
        <f>'1992'!F5</f>
        <v>32.666194599000001</v>
      </c>
      <c r="G44" s="43">
        <f>'1992'!G5</f>
        <v>239.721800261</v>
      </c>
      <c r="H44" s="43">
        <f>'1992'!H5</f>
        <v>36.555483549000002</v>
      </c>
      <c r="I44" s="43">
        <f>'1992'!I5</f>
        <v>70.721559044000003</v>
      </c>
      <c r="J44" s="43">
        <f t="shared" si="7"/>
        <v>14382.566952217461</v>
      </c>
      <c r="L44" s="49">
        <v>14382.566952217499</v>
      </c>
      <c r="N44" s="42">
        <v>1992</v>
      </c>
      <c r="O44" s="43">
        <v>13655.434827421101</v>
      </c>
      <c r="P44" s="43">
        <f t="shared" si="8"/>
        <v>597.31832542578002</v>
      </c>
      <c r="Q44" s="43">
        <f t="shared" si="9"/>
        <v>129.81379937058</v>
      </c>
      <c r="R44" s="108">
        <f t="shared" si="10"/>
        <v>14382.566952217461</v>
      </c>
      <c r="V44" s="60"/>
      <c r="Y44" s="34"/>
    </row>
    <row r="45" spans="1:89">
      <c r="A45" s="42">
        <v>1993</v>
      </c>
      <c r="B45" s="43">
        <f>'1993'!B5</f>
        <v>10126.430515731299</v>
      </c>
      <c r="C45" s="43">
        <f>'1993'!C5</f>
        <v>20.234375172749999</v>
      </c>
      <c r="D45" s="43">
        <f>'1993'!D5</f>
        <v>0.251857487697</v>
      </c>
      <c r="E45" s="43">
        <f>'1993'!E5</f>
        <v>0</v>
      </c>
      <c r="F45" s="43">
        <f>'1993'!F5</f>
        <v>22.918430690000001</v>
      </c>
      <c r="G45" s="43">
        <f>'1993'!G5</f>
        <v>156.95517325200001</v>
      </c>
      <c r="H45" s="43">
        <f>'1993'!H5</f>
        <v>25.165201603</v>
      </c>
      <c r="I45" s="43">
        <f>'1993'!I5</f>
        <v>55.367307404000002</v>
      </c>
      <c r="J45" s="43">
        <f t="shared" si="7"/>
        <v>10629.42821554512</v>
      </c>
      <c r="L45" s="49">
        <v>10629.4282155451</v>
      </c>
      <c r="N45" s="42">
        <v>1993</v>
      </c>
      <c r="O45" s="43">
        <v>10126.430515731299</v>
      </c>
      <c r="P45" s="43">
        <f t="shared" si="8"/>
        <v>424.92187862775</v>
      </c>
      <c r="Q45" s="43">
        <f t="shared" si="9"/>
        <v>78.075821186070002</v>
      </c>
      <c r="R45" s="108">
        <f t="shared" si="10"/>
        <v>10629.42821554512</v>
      </c>
      <c r="V45" s="60"/>
      <c r="Y45" s="34"/>
    </row>
    <row r="46" spans="1:89">
      <c r="A46" s="42">
        <v>1994</v>
      </c>
      <c r="B46" s="43">
        <f>'1994'!B5</f>
        <v>7063.5404817845201</v>
      </c>
      <c r="C46" s="43">
        <f>'1994'!C5</f>
        <v>13.18714130403</v>
      </c>
      <c r="D46" s="43">
        <f>'1994'!D5</f>
        <v>0.127158077206</v>
      </c>
      <c r="E46" s="43">
        <f>'1994'!E5</f>
        <v>0</v>
      </c>
      <c r="F46" s="43">
        <f>'1994'!F5</f>
        <v>15.9141437</v>
      </c>
      <c r="G46" s="43">
        <f>'1994'!G5</f>
        <v>96.928206360999994</v>
      </c>
      <c r="H46" s="43">
        <f>'1994'!H5</f>
        <v>16.691708271</v>
      </c>
      <c r="I46" s="43">
        <f>'1994'!I5</f>
        <v>46.035220592999998</v>
      </c>
      <c r="J46" s="43">
        <f t="shared" si="7"/>
        <v>7379.8894531030101</v>
      </c>
      <c r="L46" s="49">
        <v>7379.8894531030101</v>
      </c>
      <c r="N46" s="42">
        <v>1994</v>
      </c>
      <c r="O46" s="43">
        <v>7063.5404817845201</v>
      </c>
      <c r="P46" s="43">
        <f t="shared" si="8"/>
        <v>276.92996738463</v>
      </c>
      <c r="Q46" s="43">
        <f t="shared" si="9"/>
        <v>39.419003933860004</v>
      </c>
      <c r="R46" s="108">
        <f t="shared" si="10"/>
        <v>7379.8894531030101</v>
      </c>
      <c r="V46" s="60"/>
      <c r="Y46" s="34"/>
    </row>
    <row r="47" spans="1:89">
      <c r="A47" s="42">
        <v>1995</v>
      </c>
      <c r="B47" s="43">
        <f>'1995'!B5</f>
        <v>5163.6156704204896</v>
      </c>
      <c r="C47" s="43">
        <f>'1995'!C5</f>
        <v>8.3773760291499997</v>
      </c>
      <c r="D47" s="43">
        <f>'1995'!D5</f>
        <v>0.19075745333499999</v>
      </c>
      <c r="E47" s="43">
        <f>'1995'!E5</f>
        <v>0</v>
      </c>
      <c r="F47" s="43">
        <f>'1995'!F5</f>
        <v>11.508097428999999</v>
      </c>
      <c r="G47" s="43">
        <f>'1995'!G5</f>
        <v>40.100036158999998</v>
      </c>
      <c r="H47" s="43">
        <f>'1995'!H5</f>
        <v>9.5298855190000005</v>
      </c>
      <c r="I47" s="43">
        <f>'1995'!I5</f>
        <v>24.022931944</v>
      </c>
      <c r="J47" s="43">
        <f t="shared" si="7"/>
        <v>5398.6753775664902</v>
      </c>
      <c r="L47" s="49">
        <v>5398.6753775664902</v>
      </c>
      <c r="N47" s="42">
        <v>1995</v>
      </c>
      <c r="O47" s="43">
        <v>5163.6156704204896</v>
      </c>
      <c r="P47" s="43">
        <f t="shared" si="8"/>
        <v>175.92489661215001</v>
      </c>
      <c r="Q47" s="43">
        <f t="shared" si="9"/>
        <v>59.134810533850001</v>
      </c>
      <c r="R47" s="108">
        <f t="shared" si="10"/>
        <v>5398.6753775664902</v>
      </c>
      <c r="V47" s="60"/>
      <c r="Y47" s="34"/>
    </row>
    <row r="48" spans="1:89">
      <c r="A48" s="42">
        <v>1996</v>
      </c>
      <c r="B48" s="43">
        <f>'1996'!B5</f>
        <v>4865.5999431272403</v>
      </c>
      <c r="C48" s="43">
        <f>'1996'!C5</f>
        <v>8.1454623296200008</v>
      </c>
      <c r="D48" s="43">
        <f>'1996'!D5</f>
        <v>0.15398283546899999</v>
      </c>
      <c r="E48" s="43">
        <f>'1996'!E5</f>
        <v>0</v>
      </c>
      <c r="F48" s="43">
        <f>'1996'!F5</f>
        <v>12.257319739</v>
      </c>
      <c r="G48" s="43">
        <f>'1996'!G5</f>
        <v>40.58088102</v>
      </c>
      <c r="H48" s="43">
        <f>'1996'!H5</f>
        <v>10.05875063</v>
      </c>
      <c r="I48" s="43">
        <f>'1996'!I5</f>
        <v>21.273241251999998</v>
      </c>
      <c r="J48" s="43">
        <f t="shared" si="7"/>
        <v>5084.3893310446501</v>
      </c>
      <c r="L48" s="49">
        <v>5084.3893310446501</v>
      </c>
      <c r="N48" s="42">
        <v>1996</v>
      </c>
      <c r="O48" s="43">
        <v>4865.5999431272403</v>
      </c>
      <c r="P48" s="43">
        <f t="shared" si="8"/>
        <v>171.05470892202001</v>
      </c>
      <c r="Q48" s="43">
        <f t="shared" si="9"/>
        <v>47.734678995389999</v>
      </c>
      <c r="R48" s="108">
        <f t="shared" si="10"/>
        <v>5084.3893310446501</v>
      </c>
      <c r="V48" s="60"/>
      <c r="Y48" s="34"/>
    </row>
    <row r="49" spans="1:25">
      <c r="A49" s="42">
        <v>1997</v>
      </c>
      <c r="B49" s="43">
        <f>'1997'!B5</f>
        <v>5175.1946252607104</v>
      </c>
      <c r="C49" s="43">
        <f>'1997'!C5</f>
        <v>7.98542537296</v>
      </c>
      <c r="D49" s="43">
        <f>'1997'!D5</f>
        <v>0.14323169836800001</v>
      </c>
      <c r="E49" s="43">
        <f>'1997'!E5</f>
        <v>0</v>
      </c>
      <c r="F49" s="43">
        <f>'1997'!F5</f>
        <v>12.826284546</v>
      </c>
      <c r="G49" s="43">
        <f>'1997'!G5</f>
        <v>50.555475321000003</v>
      </c>
      <c r="H49" s="43">
        <f>'1997'!H5</f>
        <v>11.902872344</v>
      </c>
      <c r="I49" s="43">
        <f>'1997'!I5</f>
        <v>18.603658464999999</v>
      </c>
      <c r="J49" s="43">
        <f t="shared" si="7"/>
        <v>5387.2903845869496</v>
      </c>
      <c r="L49" s="49">
        <v>5387.2903845869496</v>
      </c>
      <c r="N49" s="42">
        <v>1997</v>
      </c>
      <c r="O49" s="43">
        <v>5175.1946252607104</v>
      </c>
      <c r="P49" s="43">
        <f t="shared" si="8"/>
        <v>167.69393283215999</v>
      </c>
      <c r="Q49" s="43">
        <f t="shared" si="9"/>
        <v>44.401826494080005</v>
      </c>
      <c r="R49" s="108">
        <f t="shared" si="10"/>
        <v>5387.2903845869496</v>
      </c>
      <c r="V49" s="60"/>
      <c r="Y49" s="34"/>
    </row>
    <row r="50" spans="1:25">
      <c r="A50" s="42">
        <v>1998</v>
      </c>
      <c r="B50" s="43">
        <f>'1998'!B5</f>
        <v>4606.1766810602103</v>
      </c>
      <c r="C50" s="43">
        <f>'1998'!C5</f>
        <v>8.0691206123499999</v>
      </c>
      <c r="D50" s="43">
        <f>'1998'!D5</f>
        <v>0.123705752317</v>
      </c>
      <c r="E50" s="43">
        <f>'1998'!E5</f>
        <v>0</v>
      </c>
      <c r="F50" s="43">
        <f>'1998'!F5</f>
        <v>11.204433935999999</v>
      </c>
      <c r="G50" s="43">
        <f>'1998'!G5</f>
        <v>58.468638742000003</v>
      </c>
      <c r="H50" s="43">
        <f>'1998'!H5</f>
        <v>11.859275813</v>
      </c>
      <c r="I50" s="43">
        <f>'1998'!I5</f>
        <v>19.157899164</v>
      </c>
      <c r="J50" s="43">
        <f t="shared" si="7"/>
        <v>4813.97699713783</v>
      </c>
      <c r="L50" s="49">
        <v>4813.97699713783</v>
      </c>
      <c r="N50" s="42">
        <v>1998</v>
      </c>
      <c r="O50" s="43">
        <v>4606.1766810602103</v>
      </c>
      <c r="P50" s="43">
        <f t="shared" si="8"/>
        <v>169.45153285935001</v>
      </c>
      <c r="Q50" s="43">
        <f t="shared" si="9"/>
        <v>38.34878321827</v>
      </c>
      <c r="R50" s="108">
        <f t="shared" si="10"/>
        <v>4813.97699713783</v>
      </c>
      <c r="V50" s="60"/>
      <c r="Y50" s="34"/>
    </row>
    <row r="51" spans="1:25">
      <c r="A51" s="42">
        <v>1999</v>
      </c>
      <c r="B51" s="43">
        <f>'1999'!B5</f>
        <v>4571.4006596326199</v>
      </c>
      <c r="C51" s="43">
        <f>'1999'!C5</f>
        <v>7.6316525195900002</v>
      </c>
      <c r="D51" s="43">
        <f>'1999'!D5</f>
        <v>0.222551910016</v>
      </c>
      <c r="E51" s="43">
        <f>'1999'!E5</f>
        <v>0</v>
      </c>
      <c r="F51" s="43">
        <f>'1999'!F5</f>
        <v>13.656776993999999</v>
      </c>
      <c r="G51" s="43">
        <f>'1999'!G5</f>
        <v>58.213633926999997</v>
      </c>
      <c r="H51" s="43">
        <f>'1999'!H5</f>
        <v>11.88993024</v>
      </c>
      <c r="I51" s="43">
        <f>'1999'!I5</f>
        <v>22.185917562</v>
      </c>
      <c r="J51" s="43">
        <f t="shared" si="7"/>
        <v>4800.6564546489699</v>
      </c>
      <c r="L51" s="49">
        <v>4800.6564546489699</v>
      </c>
      <c r="N51" s="42">
        <v>1999</v>
      </c>
      <c r="O51" s="43">
        <v>4571.4006596326199</v>
      </c>
      <c r="P51" s="43">
        <f t="shared" si="8"/>
        <v>160.26470291139</v>
      </c>
      <c r="Q51" s="43">
        <f t="shared" si="9"/>
        <v>68.991092104960003</v>
      </c>
      <c r="R51" s="108">
        <f t="shared" si="10"/>
        <v>4800.6564546489699</v>
      </c>
      <c r="V51" s="60"/>
      <c r="Y51" s="34"/>
    </row>
    <row r="52" spans="1:25">
      <c r="A52" s="42">
        <v>2000</v>
      </c>
      <c r="B52" s="43">
        <f>'2000'!B5</f>
        <v>4223.9056577502097</v>
      </c>
      <c r="C52" s="43">
        <f>'2000'!C5</f>
        <v>8.00820642459</v>
      </c>
      <c r="D52" s="43">
        <f>'2000'!D5</f>
        <v>9.3433143016000003E-2</v>
      </c>
      <c r="E52" s="43">
        <f>'2000'!E5</f>
        <v>0</v>
      </c>
      <c r="F52" s="43">
        <f>'2000'!F5</f>
        <v>10.07647688</v>
      </c>
      <c r="G52" s="43">
        <f>'2000'!G5</f>
        <v>53.376779824000003</v>
      </c>
      <c r="H52" s="43">
        <f>'2000'!H5</f>
        <v>11.067548155000001</v>
      </c>
      <c r="I52" s="43">
        <f>'2000'!I5</f>
        <v>22.870814509999999</v>
      </c>
      <c r="J52" s="43">
        <f t="shared" si="7"/>
        <v>4421.0422670015596</v>
      </c>
      <c r="L52" s="49">
        <v>4421.0422670015596</v>
      </c>
      <c r="N52" s="42">
        <v>2000</v>
      </c>
      <c r="O52" s="43">
        <v>4223.9056577502097</v>
      </c>
      <c r="P52" s="43">
        <f t="shared" si="8"/>
        <v>168.17233491639001</v>
      </c>
      <c r="Q52" s="43">
        <f t="shared" si="9"/>
        <v>28.964274334960002</v>
      </c>
      <c r="R52" s="108">
        <f t="shared" si="10"/>
        <v>4421.0422670015596</v>
      </c>
      <c r="V52" s="60"/>
      <c r="Y52" s="34"/>
    </row>
    <row r="53" spans="1:25">
      <c r="A53" s="42">
        <v>2001</v>
      </c>
      <c r="B53" s="43">
        <f>'2001'!B5</f>
        <v>4608.1496586253497</v>
      </c>
      <c r="C53" s="43">
        <f>'2001'!C5</f>
        <v>8.2140358540400005</v>
      </c>
      <c r="D53" s="43">
        <f>'2001'!D5</f>
        <v>0.18438210888000001</v>
      </c>
      <c r="E53" s="43">
        <f>'2001'!E5</f>
        <v>0</v>
      </c>
      <c r="F53" s="43">
        <f>'2001'!F5</f>
        <v>12.360463341999999</v>
      </c>
      <c r="G53" s="43">
        <f>'2001'!G5</f>
        <v>62.680364830000002</v>
      </c>
      <c r="H53" s="43">
        <f>'2001'!H5</f>
        <v>12.191896546000001</v>
      </c>
      <c r="I53" s="43">
        <f>'2001'!I5</f>
        <v>23.563508639999998</v>
      </c>
      <c r="J53" s="43">
        <f t="shared" si="7"/>
        <v>4837.8028653129895</v>
      </c>
      <c r="L53" s="49">
        <v>4837.8028653129904</v>
      </c>
      <c r="N53" s="42">
        <v>2001</v>
      </c>
      <c r="O53" s="43">
        <v>4608.1496586253497</v>
      </c>
      <c r="P53" s="43">
        <f t="shared" si="8"/>
        <v>172.49475293484002</v>
      </c>
      <c r="Q53" s="43">
        <f t="shared" si="9"/>
        <v>57.1584537528</v>
      </c>
      <c r="R53" s="108">
        <f t="shared" si="10"/>
        <v>4837.8028653129895</v>
      </c>
      <c r="V53" s="60"/>
      <c r="Y53" s="34"/>
    </row>
    <row r="54" spans="1:25">
      <c r="A54" s="42">
        <v>2002</v>
      </c>
      <c r="B54" s="43">
        <f>'2002'!B5</f>
        <v>4266.9415441880601</v>
      </c>
      <c r="C54" s="43">
        <f>'2002'!C5</f>
        <v>8.5392243448999992</v>
      </c>
      <c r="D54" s="43">
        <f>'2002'!D5</f>
        <v>0.105093914302</v>
      </c>
      <c r="E54" s="43">
        <f>'2002'!E5</f>
        <v>0</v>
      </c>
      <c r="F54" s="43">
        <f>'2002'!F5</f>
        <v>9.4460970209999999</v>
      </c>
      <c r="G54" s="43">
        <f>'2002'!G5</f>
        <v>57.629796362</v>
      </c>
      <c r="H54" s="43">
        <f>'2002'!H5</f>
        <v>11.459335312</v>
      </c>
      <c r="I54" s="43">
        <f>'2002'!I5</f>
        <v>22.561040533</v>
      </c>
      <c r="J54" s="43">
        <f t="shared" si="7"/>
        <v>4478.8443688645793</v>
      </c>
      <c r="L54" s="49">
        <v>4478.8443688645802</v>
      </c>
      <c r="N54" s="42">
        <v>2002</v>
      </c>
      <c r="O54" s="43">
        <v>4266.9415441880601</v>
      </c>
      <c r="P54" s="43">
        <f t="shared" si="8"/>
        <v>179.32371124289998</v>
      </c>
      <c r="Q54" s="43">
        <f t="shared" si="9"/>
        <v>32.579113433620002</v>
      </c>
      <c r="R54" s="108">
        <f t="shared" si="10"/>
        <v>4478.8443688645793</v>
      </c>
      <c r="V54" s="60"/>
      <c r="Y54" s="34"/>
    </row>
    <row r="55" spans="1:25">
      <c r="A55" s="42">
        <v>2003</v>
      </c>
      <c r="B55" s="43">
        <f>'2003'!B5</f>
        <v>4432.9329773491099</v>
      </c>
      <c r="C55" s="43">
        <f>'2003'!C5</f>
        <v>7.76486050926</v>
      </c>
      <c r="D55" s="43">
        <f>'2003'!D5</f>
        <v>9.4661584664000001E-2</v>
      </c>
      <c r="E55" s="43">
        <f>'2003'!E5</f>
        <v>0</v>
      </c>
      <c r="F55" s="43">
        <f>'2003'!F5</f>
        <v>9.8357124939999991</v>
      </c>
      <c r="G55" s="43">
        <f>'2003'!G5</f>
        <v>62.496579803000003</v>
      </c>
      <c r="H55" s="43">
        <f>'2003'!H5</f>
        <v>11.702299584</v>
      </c>
      <c r="I55" s="43">
        <f>'2003'!I5</f>
        <v>21.575554459999999</v>
      </c>
      <c r="J55" s="43">
        <f t="shared" si="7"/>
        <v>4625.3401392894102</v>
      </c>
      <c r="L55" s="49">
        <v>4625.3401392894102</v>
      </c>
      <c r="N55" s="42">
        <v>2003</v>
      </c>
      <c r="O55" s="43">
        <v>4432.9329773491099</v>
      </c>
      <c r="P55" s="43">
        <f t="shared" si="8"/>
        <v>163.06207069446</v>
      </c>
      <c r="Q55" s="43">
        <f t="shared" si="9"/>
        <v>29.345091245839999</v>
      </c>
      <c r="R55" s="108">
        <f t="shared" si="10"/>
        <v>4625.3401392894102</v>
      </c>
      <c r="V55" s="60"/>
      <c r="Y55" s="34"/>
    </row>
    <row r="56" spans="1:25">
      <c r="A56" s="42">
        <v>2004</v>
      </c>
      <c r="B56" s="43">
        <f>'2004'!B5</f>
        <v>4657.3769168744002</v>
      </c>
      <c r="C56" s="43">
        <f>'2004'!C5</f>
        <v>8.0101073191900003</v>
      </c>
      <c r="D56" s="43">
        <f>'2004'!D5</f>
        <v>0.108162426442</v>
      </c>
      <c r="E56" s="43">
        <f>'2004'!E5</f>
        <v>0</v>
      </c>
      <c r="F56" s="43">
        <f>'2004'!F5</f>
        <v>10.517070392999999</v>
      </c>
      <c r="G56" s="43">
        <f>'2004'!G5</f>
        <v>69.638813479999996</v>
      </c>
      <c r="H56" s="43">
        <f>'2004'!H5</f>
        <v>12.966442019</v>
      </c>
      <c r="I56" s="43">
        <f>'2004'!I5</f>
        <v>20.578730362000002</v>
      </c>
      <c r="J56" s="43">
        <f t="shared" si="7"/>
        <v>4859.1195227744101</v>
      </c>
      <c r="L56" s="49">
        <v>4859.1195227744101</v>
      </c>
      <c r="N56" s="42">
        <v>2004</v>
      </c>
      <c r="O56" s="43">
        <v>4657.3769168744002</v>
      </c>
      <c r="P56" s="43">
        <f t="shared" si="8"/>
        <v>168.21225370299001</v>
      </c>
      <c r="Q56" s="43">
        <f t="shared" si="9"/>
        <v>33.530352197020001</v>
      </c>
      <c r="R56" s="108">
        <f t="shared" si="10"/>
        <v>4859.1195227744101</v>
      </c>
      <c r="V56" s="60"/>
      <c r="Y56" s="34"/>
    </row>
    <row r="57" spans="1:25">
      <c r="A57" s="42">
        <v>2005</v>
      </c>
      <c r="B57" s="43">
        <f>'2005'!B5</f>
        <v>5014.9132664147601</v>
      </c>
      <c r="C57" s="43">
        <f>'2005'!C5</f>
        <v>7.2323545890369996</v>
      </c>
      <c r="D57" s="43">
        <f>'2005'!D5</f>
        <v>0.150073762084</v>
      </c>
      <c r="E57" s="43">
        <f>'2005'!E5</f>
        <v>0</v>
      </c>
      <c r="F57" s="43">
        <f>'2005'!F5</f>
        <v>12.834274494000001</v>
      </c>
      <c r="G57" s="43">
        <f>'2005'!G5</f>
        <v>95.885067914000004</v>
      </c>
      <c r="H57" s="43">
        <f>'2005'!H5</f>
        <v>12.549553792999999</v>
      </c>
      <c r="I57" s="43">
        <f>'2005'!I5</f>
        <v>30.800204877999999</v>
      </c>
      <c r="J57" s="43">
        <f t="shared" si="7"/>
        <v>5213.3155790305773</v>
      </c>
      <c r="L57" s="49">
        <v>5213.31557903057</v>
      </c>
      <c r="N57" s="42">
        <v>2005</v>
      </c>
      <c r="O57" s="43">
        <v>5014.9132664147601</v>
      </c>
      <c r="P57" s="43">
        <f t="shared" si="8"/>
        <v>151.87944636977699</v>
      </c>
      <c r="Q57" s="43">
        <f t="shared" si="9"/>
        <v>46.522866246040003</v>
      </c>
      <c r="R57" s="108">
        <f t="shared" si="10"/>
        <v>5213.3155790305773</v>
      </c>
      <c r="V57" s="60"/>
      <c r="Y57" s="34"/>
    </row>
    <row r="58" spans="1:25">
      <c r="A58" s="42">
        <v>2006</v>
      </c>
      <c r="B58" s="43">
        <f>'2006'!B5</f>
        <v>5045.6057039531997</v>
      </c>
      <c r="C58" s="43">
        <f>'2006'!C5</f>
        <v>7.0090107133139998</v>
      </c>
      <c r="D58" s="43">
        <f>'2006'!D5</f>
        <v>0.14992193572490001</v>
      </c>
      <c r="E58" s="43">
        <f>'2006'!E5</f>
        <v>0</v>
      </c>
      <c r="F58" s="43">
        <f>'2006'!F5</f>
        <v>12.950097395</v>
      </c>
      <c r="G58" s="43">
        <f>'2006'!G5</f>
        <v>101.042662549</v>
      </c>
      <c r="H58" s="43">
        <f>'2006'!H5</f>
        <v>12.342199295</v>
      </c>
      <c r="I58" s="43">
        <f>'2006'!I5</f>
        <v>31.03503716805</v>
      </c>
      <c r="J58" s="43">
        <f t="shared" si="7"/>
        <v>5239.2707290075123</v>
      </c>
      <c r="L58" s="49">
        <v>5239.2707290075105</v>
      </c>
      <c r="N58" s="42">
        <v>2006</v>
      </c>
      <c r="O58" s="43">
        <v>5045.6057039531997</v>
      </c>
      <c r="P58" s="43">
        <f t="shared" si="8"/>
        <v>147.189224979594</v>
      </c>
      <c r="Q58" s="43">
        <f t="shared" si="9"/>
        <v>46.475800074719004</v>
      </c>
      <c r="R58" s="108">
        <f t="shared" si="10"/>
        <v>5239.2707290075123</v>
      </c>
      <c r="V58" s="60"/>
      <c r="Y58" s="34"/>
    </row>
    <row r="59" spans="1:25">
      <c r="A59" s="42">
        <v>2007</v>
      </c>
      <c r="B59" s="43">
        <f>'2007'!B5</f>
        <v>5929.6076563747401</v>
      </c>
      <c r="C59" s="43">
        <f>'2007'!C5</f>
        <v>7.2576651536650001</v>
      </c>
      <c r="D59" s="43">
        <f>'2007'!D5</f>
        <v>0.25284426341400001</v>
      </c>
      <c r="E59" s="43">
        <f>'2007'!E5</f>
        <v>0</v>
      </c>
      <c r="F59" s="43">
        <f>'2007'!F5</f>
        <v>17.746025254999999</v>
      </c>
      <c r="G59" s="43">
        <f>'2007'!G5</f>
        <v>118.246866908</v>
      </c>
      <c r="H59" s="43">
        <f>'2007'!H5</f>
        <v>14.852192845999999</v>
      </c>
      <c r="I59" s="43">
        <f>'2007'!I5</f>
        <v>31.747425754000002</v>
      </c>
      <c r="J59" s="43">
        <f t="shared" si="7"/>
        <v>6160.4003462600458</v>
      </c>
      <c r="L59" s="49">
        <v>6160.4003462600504</v>
      </c>
      <c r="N59" s="42">
        <v>2007</v>
      </c>
      <c r="O59" s="43">
        <v>5929.6076563747401</v>
      </c>
      <c r="P59" s="43">
        <f t="shared" si="8"/>
        <v>152.410968226965</v>
      </c>
      <c r="Q59" s="43">
        <f t="shared" si="9"/>
        <v>78.381721658339998</v>
      </c>
      <c r="R59" s="108">
        <f t="shared" si="10"/>
        <v>6160.4003462600458</v>
      </c>
      <c r="V59" s="60"/>
      <c r="Y59" s="34"/>
    </row>
    <row r="60" spans="1:25">
      <c r="A60" s="42">
        <v>2008</v>
      </c>
      <c r="B60" s="43">
        <f>'2008'!B5</f>
        <v>6808.5753512663096</v>
      </c>
      <c r="C60" s="43">
        <f>'2008'!C5</f>
        <v>8.6188450335029998</v>
      </c>
      <c r="D60" s="43">
        <f>'2008'!D5</f>
        <v>0.26196154068459998</v>
      </c>
      <c r="E60" s="43">
        <f>'2008'!E5</f>
        <v>0</v>
      </c>
      <c r="F60" s="43">
        <f>'2008'!F5</f>
        <v>19.54595651</v>
      </c>
      <c r="G60" s="43">
        <f>'2008'!G5</f>
        <v>155.03833000500001</v>
      </c>
      <c r="H60" s="43">
        <f>'2008'!H5</f>
        <v>17.727787315</v>
      </c>
      <c r="I60" s="43">
        <f>'2008'!I5</f>
        <v>41.90201579</v>
      </c>
      <c r="J60" s="43">
        <f t="shared" si="7"/>
        <v>7070.7791745820978</v>
      </c>
      <c r="L60" s="49">
        <v>7070.7791745820896</v>
      </c>
      <c r="N60" s="42">
        <v>2008</v>
      </c>
      <c r="O60" s="43">
        <v>6808.5753512663096</v>
      </c>
      <c r="P60" s="43">
        <f t="shared" si="8"/>
        <v>180.99574570356299</v>
      </c>
      <c r="Q60" s="43">
        <f t="shared" si="9"/>
        <v>81.208077612225992</v>
      </c>
      <c r="R60" s="108">
        <f t="shared" si="10"/>
        <v>7070.7791745820978</v>
      </c>
      <c r="V60" s="60"/>
      <c r="Y60" s="34"/>
    </row>
    <row r="61" spans="1:25">
      <c r="A61" s="42">
        <v>2009</v>
      </c>
      <c r="B61" s="43">
        <f>'2009'!B5</f>
        <v>6630.00468286664</v>
      </c>
      <c r="C61" s="43">
        <f>'2009'!C5</f>
        <v>7.9591076364050002</v>
      </c>
      <c r="D61" s="43">
        <f>'2009'!D5</f>
        <v>0.36916756688899999</v>
      </c>
      <c r="E61" s="43">
        <f>'2009'!E5</f>
        <v>0</v>
      </c>
      <c r="F61" s="43">
        <f>'2009'!F5</f>
        <v>21.671010204000002</v>
      </c>
      <c r="G61" s="43">
        <f>'2009'!G5</f>
        <v>162.592660061</v>
      </c>
      <c r="H61" s="43">
        <f>'2009'!H5</f>
        <v>18.822779433000001</v>
      </c>
      <c r="I61" s="43">
        <f>'2009'!I5</f>
        <v>40.205538300999997</v>
      </c>
      <c r="J61" s="43">
        <f t="shared" si="7"/>
        <v>6911.5878889667347</v>
      </c>
      <c r="L61" s="49">
        <v>6911.5878889667301</v>
      </c>
      <c r="N61" s="42">
        <v>2009</v>
      </c>
      <c r="O61" s="43">
        <v>6630.00468286664</v>
      </c>
      <c r="P61" s="43">
        <f t="shared" si="8"/>
        <v>167.141260364505</v>
      </c>
      <c r="Q61" s="43">
        <f t="shared" si="9"/>
        <v>114.44194573559</v>
      </c>
      <c r="R61" s="108">
        <f t="shared" si="10"/>
        <v>6911.5878889667347</v>
      </c>
      <c r="V61" s="60"/>
      <c r="Y61" s="34"/>
    </row>
    <row r="62" spans="1:25">
      <c r="A62" s="42">
        <v>2010</v>
      </c>
      <c r="B62" s="43">
        <f>'2010'!B5</f>
        <v>5980.9705901707202</v>
      </c>
      <c r="C62" s="43">
        <f>'2010'!C5</f>
        <v>9.1674399268499993</v>
      </c>
      <c r="D62" s="43">
        <f>'2010'!D5</f>
        <v>0.32215867166000001</v>
      </c>
      <c r="E62" s="43">
        <f>'2010'!E5</f>
        <v>0</v>
      </c>
      <c r="F62" s="43">
        <f>'2010'!F5</f>
        <v>20.911976822</v>
      </c>
      <c r="G62" s="43">
        <f>'2010'!G5</f>
        <v>170.266020879</v>
      </c>
      <c r="H62" s="43">
        <f>'2010'!H5</f>
        <v>20.188270326000001</v>
      </c>
      <c r="I62" s="43">
        <f>'2010'!I5</f>
        <v>34.183736793000001</v>
      </c>
      <c r="J62" s="43">
        <f t="shared" si="7"/>
        <v>6273.3560168491704</v>
      </c>
      <c r="L62" s="49">
        <v>6273.3560168491704</v>
      </c>
      <c r="N62" s="42">
        <v>2010</v>
      </c>
      <c r="O62" s="43">
        <v>5980.9705901707202</v>
      </c>
      <c r="P62" s="43">
        <f t="shared" si="8"/>
        <v>192.51623846384999</v>
      </c>
      <c r="Q62" s="43">
        <f t="shared" si="9"/>
        <v>99.869188214600001</v>
      </c>
      <c r="R62" s="108">
        <f t="shared" si="10"/>
        <v>6273.3560168491704</v>
      </c>
      <c r="V62" s="60"/>
      <c r="Y62" s="34"/>
    </row>
    <row r="63" spans="1:25">
      <c r="A63" s="42">
        <v>2011</v>
      </c>
      <c r="B63" s="108">
        <f>'2011'!B5</f>
        <v>7403.1294282933204</v>
      </c>
      <c r="C63" s="108">
        <f>'2011'!C5</f>
        <v>9.2086910211959996</v>
      </c>
      <c r="D63" s="108">
        <f>'2011'!D5</f>
        <v>0.20045301543460001</v>
      </c>
      <c r="E63" s="43">
        <f>'2011'!E5</f>
        <v>0</v>
      </c>
      <c r="F63" s="43">
        <f>'2011'!F5</f>
        <v>26.442416991000002</v>
      </c>
      <c r="G63" s="43">
        <f>'2011'!G5</f>
        <v>190.38240344499999</v>
      </c>
      <c r="H63" s="43">
        <f>'2011'!H5</f>
        <v>22.019020973</v>
      </c>
      <c r="I63" s="43">
        <f>'2011'!I5</f>
        <v>38.273232170999997</v>
      </c>
      <c r="J63" s="43">
        <f t="shared" si="7"/>
        <v>7658.6523745231616</v>
      </c>
      <c r="L63" s="49">
        <v>7658.6523745231598</v>
      </c>
      <c r="N63" s="42">
        <v>2011</v>
      </c>
      <c r="O63" s="43">
        <v>7403.1294282933204</v>
      </c>
      <c r="P63" s="43">
        <f t="shared" si="8"/>
        <v>193.38251144511599</v>
      </c>
      <c r="Q63" s="43">
        <f t="shared" si="9"/>
        <v>62.140434784726004</v>
      </c>
      <c r="R63" s="108">
        <f t="shared" si="10"/>
        <v>7658.6523745231616</v>
      </c>
      <c r="V63" s="60"/>
      <c r="Y63" s="34"/>
    </row>
    <row r="64" spans="1:25">
      <c r="A64" s="42">
        <v>2012</v>
      </c>
      <c r="B64" s="108">
        <f>'2012'!B5</f>
        <v>8858.3015529998393</v>
      </c>
      <c r="C64" s="108">
        <f>'2012'!C5</f>
        <v>10.427265245779999</v>
      </c>
      <c r="D64" s="108">
        <f>'2012'!D5</f>
        <v>0.414639232734</v>
      </c>
      <c r="E64" s="43">
        <f>'2012'!E5</f>
        <v>0</v>
      </c>
      <c r="F64" s="43">
        <f>'2012'!F5</f>
        <v>31.030614625999998</v>
      </c>
      <c r="G64" s="43">
        <f>'2012'!G5</f>
        <v>226.96054026799999</v>
      </c>
      <c r="H64" s="43">
        <f>'2012'!H5</f>
        <v>27.190786948</v>
      </c>
      <c r="I64" s="43">
        <f>'2012'!I5</f>
        <v>41.494151602000002</v>
      </c>
      <c r="J64" s="43">
        <f t="shared" si="7"/>
        <v>9205.8122853087607</v>
      </c>
      <c r="L64" s="49">
        <v>9205.8122853087607</v>
      </c>
      <c r="N64" s="42">
        <v>2012</v>
      </c>
      <c r="O64" s="43">
        <v>8858.3015529998393</v>
      </c>
      <c r="P64" s="43">
        <f t="shared" si="8"/>
        <v>218.97257016137999</v>
      </c>
      <c r="Q64" s="43">
        <f t="shared" si="9"/>
        <v>128.53816214753999</v>
      </c>
      <c r="R64" s="108">
        <f t="shared" si="10"/>
        <v>9205.8122853087607</v>
      </c>
      <c r="V64" s="60"/>
      <c r="Y64" s="34"/>
    </row>
    <row r="65" spans="1:28">
      <c r="A65" s="42">
        <v>2013</v>
      </c>
      <c r="B65" s="108">
        <f>'2013'!B5</f>
        <v>8632.2599441247803</v>
      </c>
      <c r="C65" s="108">
        <f>'2013'!C5</f>
        <v>8.8395281391879994</v>
      </c>
      <c r="D65" s="108">
        <f>'2013'!D5</f>
        <v>0.45444177782279999</v>
      </c>
      <c r="E65" s="43">
        <f>'2013'!E5</f>
        <v>0</v>
      </c>
      <c r="F65" s="43">
        <f>'2013'!F5</f>
        <v>33.111912365000002</v>
      </c>
      <c r="G65" s="43">
        <f>'2013'!G5</f>
        <v>246.03823224300001</v>
      </c>
      <c r="H65" s="43">
        <f>'2013'!H5</f>
        <v>26.966232227999999</v>
      </c>
      <c r="I65" s="43">
        <f>'2013'!I5</f>
        <v>38.585920883900002</v>
      </c>
      <c r="J65" s="43">
        <f t="shared" si="7"/>
        <v>8958.7669861727973</v>
      </c>
      <c r="L65" s="49">
        <v>8958.7669861728009</v>
      </c>
      <c r="N65" s="42">
        <v>2013</v>
      </c>
      <c r="O65" s="43">
        <v>8632.2599441247803</v>
      </c>
      <c r="P65" s="43">
        <f t="shared" si="8"/>
        <v>185.630090922948</v>
      </c>
      <c r="Q65" s="43">
        <f t="shared" si="9"/>
        <v>140.87695112506799</v>
      </c>
      <c r="R65" s="108">
        <f t="shared" si="10"/>
        <v>8958.7669861727973</v>
      </c>
      <c r="V65" s="60"/>
      <c r="Y65" s="34"/>
    </row>
    <row r="66" spans="1:28">
      <c r="A66" s="42">
        <v>2014</v>
      </c>
      <c r="B66" s="108">
        <f>'2014'!B5</f>
        <v>8842.90068046345</v>
      </c>
      <c r="C66" s="108">
        <f>'2014'!C5</f>
        <v>11.44121621915</v>
      </c>
      <c r="D66" s="108">
        <f>'2014'!D5</f>
        <v>0.44529860616</v>
      </c>
      <c r="E66" s="43">
        <f>'2014'!E5</f>
        <v>0</v>
      </c>
      <c r="F66" s="43">
        <f>'2014'!F5</f>
        <v>30.354738884</v>
      </c>
      <c r="G66" s="43">
        <f>'2014'!G5</f>
        <v>204.25352645699999</v>
      </c>
      <c r="H66" s="43">
        <f>'2014'!H5</f>
        <v>26.407372531</v>
      </c>
      <c r="I66" s="43">
        <f>'2014'!I5</f>
        <v>53.119073362999998</v>
      </c>
      <c r="J66" s="43">
        <f t="shared" si="7"/>
        <v>9221.2087889752002</v>
      </c>
      <c r="L66" s="49">
        <v>9221.2087889752002</v>
      </c>
      <c r="N66" s="42">
        <v>2014</v>
      </c>
      <c r="O66" s="43">
        <v>8842.90068046345</v>
      </c>
      <c r="P66" s="43">
        <f t="shared" si="8"/>
        <v>240.26554060215</v>
      </c>
      <c r="Q66" s="43">
        <f t="shared" si="9"/>
        <v>138.0425679096</v>
      </c>
      <c r="R66" s="108">
        <f t="shared" si="10"/>
        <v>9221.2087889752002</v>
      </c>
      <c r="V66" s="60"/>
      <c r="Y66" s="34"/>
    </row>
    <row r="67" spans="1:28">
      <c r="A67" s="42">
        <v>2015</v>
      </c>
      <c r="B67" s="108">
        <f>'2015'!B5</f>
        <v>9546.0026051079294</v>
      </c>
      <c r="C67" s="108">
        <f>'2015'!C5</f>
        <v>11.683928424755001</v>
      </c>
      <c r="D67" s="108">
        <f>'2015'!D5</f>
        <v>0.41529338974059998</v>
      </c>
      <c r="E67" s="43">
        <f>'2015'!E5</f>
        <v>0</v>
      </c>
      <c r="F67" s="43">
        <f>'2015'!F5</f>
        <v>32.134751610000002</v>
      </c>
      <c r="G67" s="43">
        <f>'2015'!G5</f>
        <v>213.09244821600001</v>
      </c>
      <c r="H67" s="43">
        <f>'2015'!H5</f>
        <v>28.03067193</v>
      </c>
      <c r="I67" s="43">
        <f>'2015'!I5</f>
        <v>60.932938454999999</v>
      </c>
      <c r="J67" s="43">
        <f t="shared" si="7"/>
        <v>9920.1060528473699</v>
      </c>
      <c r="L67" s="49">
        <v>9920.1060528473699</v>
      </c>
      <c r="N67" s="42">
        <v>2015</v>
      </c>
      <c r="O67" s="43">
        <v>9546.0026051079294</v>
      </c>
      <c r="P67" s="43">
        <f t="shared" si="8"/>
        <v>245.362496919855</v>
      </c>
      <c r="Q67" s="43">
        <f t="shared" si="9"/>
        <v>128.740950819586</v>
      </c>
      <c r="R67" s="108">
        <f t="shared" si="10"/>
        <v>9920.1060528473699</v>
      </c>
      <c r="V67" s="60"/>
      <c r="Y67" s="34"/>
    </row>
    <row r="68" spans="1:28">
      <c r="A68" s="42">
        <v>2016</v>
      </c>
      <c r="B68" s="108">
        <f>'2016'!B5</f>
        <v>8187.67730278832</v>
      </c>
      <c r="C68" s="108">
        <f>'2016'!C5</f>
        <v>11.6450941364056</v>
      </c>
      <c r="D68" s="108">
        <f>'2016'!D5</f>
        <v>0.36822609151511998</v>
      </c>
      <c r="E68" s="43">
        <f>'2016'!E5</f>
        <v>0</v>
      </c>
      <c r="F68" s="43">
        <f>'2016'!F5</f>
        <v>28.044116496000001</v>
      </c>
      <c r="G68" s="108">
        <f>'2016'!G5</f>
        <v>200.05123786999997</v>
      </c>
      <c r="H68" s="108">
        <f>'2016'!H5</f>
        <v>29.13376491</v>
      </c>
      <c r="I68" s="108">
        <f>'2016'!I5</f>
        <v>40.392561751999992</v>
      </c>
      <c r="J68" s="43">
        <f t="shared" si="7"/>
        <v>8546.3743680225252</v>
      </c>
      <c r="L68" s="49">
        <v>8546.3743680225307</v>
      </c>
      <c r="N68" s="42">
        <v>2016</v>
      </c>
      <c r="O68" s="43">
        <v>8187.67730278832</v>
      </c>
      <c r="P68" s="43">
        <f t="shared" si="8"/>
        <v>244.5469768645176</v>
      </c>
      <c r="Q68" s="43">
        <f t="shared" si="9"/>
        <v>114.1500883696872</v>
      </c>
      <c r="R68" s="108">
        <f t="shared" si="10"/>
        <v>8546.3743680225252</v>
      </c>
      <c r="V68" s="60"/>
      <c r="Y68" s="34"/>
    </row>
    <row r="69" spans="1:28">
      <c r="A69" s="42">
        <v>2017</v>
      </c>
      <c r="B69" s="108">
        <f>'2017'!B5</f>
        <v>8707.7053360868649</v>
      </c>
      <c r="C69" s="108">
        <f>'2017'!C5</f>
        <v>14.144300251606801</v>
      </c>
      <c r="D69" s="108">
        <f>'2017'!D5</f>
        <v>0.4024772435226599</v>
      </c>
      <c r="E69" s="43">
        <f>'2017'!E5</f>
        <v>0</v>
      </c>
      <c r="F69" s="43">
        <f>'2017'!F5</f>
        <v>31.545348734000001</v>
      </c>
      <c r="G69" s="43">
        <f>'2017'!G5</f>
        <v>214.84728449900001</v>
      </c>
      <c r="H69" s="43">
        <f>'2017'!H5</f>
        <v>32.396026374000009</v>
      </c>
      <c r="I69" s="43">
        <f>'2017'!I5</f>
        <v>38.551351062999998</v>
      </c>
      <c r="J69" s="43">
        <f t="shared" si="7"/>
        <v>9129.5035868626328</v>
      </c>
      <c r="L69" s="49">
        <v>9129.5035868626292</v>
      </c>
      <c r="N69" s="42">
        <v>2017</v>
      </c>
      <c r="O69" s="43">
        <v>8707.7053360868595</v>
      </c>
      <c r="P69" s="43">
        <f t="shared" si="8"/>
        <v>297.03030528374279</v>
      </c>
      <c r="Q69" s="43">
        <f t="shared" si="9"/>
        <v>124.76794549202457</v>
      </c>
      <c r="R69" s="108">
        <f t="shared" si="10"/>
        <v>9129.5035868626273</v>
      </c>
      <c r="V69" s="60"/>
      <c r="Y69" s="34"/>
    </row>
    <row r="70" spans="1:28" s="275" customFormat="1">
      <c r="A70" s="273">
        <v>2018</v>
      </c>
      <c r="B70" s="274">
        <f>'2018'!B5</f>
        <v>10442.5925271207</v>
      </c>
      <c r="C70" s="274">
        <f>'2018'!C5</f>
        <v>16.37653952554</v>
      </c>
      <c r="D70" s="274">
        <f>'2018'!D5</f>
        <v>0.4418700836492</v>
      </c>
      <c r="E70" s="274">
        <f>'2018'!E5</f>
        <v>0</v>
      </c>
      <c r="F70" s="274">
        <f>'2018'!F5</f>
        <v>35.151554502000003</v>
      </c>
      <c r="G70" s="274">
        <f>'2018'!G5</f>
        <v>244.52356068399999</v>
      </c>
      <c r="H70" s="274">
        <f>'2018'!H5</f>
        <v>36.893488843</v>
      </c>
      <c r="I70" s="274">
        <f>'2018'!I5</f>
        <v>42.638437764999999</v>
      </c>
      <c r="J70" s="115">
        <f t="shared" si="7"/>
        <v>10923.479583088292</v>
      </c>
      <c r="L70" s="331">
        <f>(L69-L42)*100/L42</f>
        <v>-55.530303916968649</v>
      </c>
      <c r="M70" s="275" t="s">
        <v>20</v>
      </c>
      <c r="N70" s="273">
        <v>2018</v>
      </c>
      <c r="O70" s="274">
        <v>10442.5925271207</v>
      </c>
      <c r="P70" s="274">
        <f t="shared" si="8"/>
        <v>343.90733003634</v>
      </c>
      <c r="Q70" s="274">
        <f t="shared" si="9"/>
        <v>136.97972593125201</v>
      </c>
      <c r="R70" s="115">
        <f t="shared" si="10"/>
        <v>10923.479583088292</v>
      </c>
      <c r="S70" s="341">
        <f>(R70-R42)*100/R42</f>
        <v>-46.791869611821056</v>
      </c>
      <c r="V70" s="332"/>
      <c r="AB70" s="332"/>
    </row>
    <row r="71" spans="1:28">
      <c r="A71" s="42">
        <v>2019</v>
      </c>
      <c r="B71" s="43">
        <f>'2019'!B5</f>
        <v>7718.3127526841599</v>
      </c>
      <c r="C71" s="43">
        <f>'2019'!C5</f>
        <v>16.572396678815398</v>
      </c>
      <c r="D71" s="43">
        <f>'2019'!D5</f>
        <v>0.36529432729248001</v>
      </c>
      <c r="E71" s="43">
        <f>'2019'!E5</f>
        <v>0</v>
      </c>
      <c r="F71" s="43">
        <f>'2019'!F5</f>
        <v>28.530173559000001</v>
      </c>
      <c r="G71" s="43">
        <f>'2019'!G5</f>
        <v>202.582583236</v>
      </c>
      <c r="H71" s="43">
        <f>'2019'!H5</f>
        <v>33.531747834000001</v>
      </c>
      <c r="I71" s="43">
        <f>'2019'!I5</f>
        <v>30.077373844</v>
      </c>
      <c r="J71" s="43">
        <f t="shared" si="7"/>
        <v>8179.5743243999523</v>
      </c>
      <c r="N71" s="42">
        <v>2019</v>
      </c>
      <c r="O71" s="43">
        <v>7718.3127526841599</v>
      </c>
      <c r="P71" s="43">
        <f t="shared" si="8"/>
        <v>348.02033025512338</v>
      </c>
      <c r="Q71" s="43">
        <f t="shared" si="9"/>
        <v>113.2412414606688</v>
      </c>
      <c r="R71" s="108">
        <f t="shared" si="10"/>
        <v>8179.5743243999523</v>
      </c>
      <c r="V71" s="60"/>
      <c r="Y71" s="34"/>
    </row>
    <row r="72" spans="1:28">
      <c r="A72" s="42">
        <v>2020</v>
      </c>
      <c r="B72" s="43">
        <f>'2020'!B5</f>
        <v>7155.2919885205401</v>
      </c>
      <c r="C72" s="43">
        <f>'2020'!C5</f>
        <v>18.477588520313997</v>
      </c>
      <c r="D72" s="43">
        <f>'2020'!D5</f>
        <v>0.33828328444479999</v>
      </c>
      <c r="E72" s="43">
        <f>'2020'!E5</f>
        <v>0</v>
      </c>
      <c r="F72" s="43">
        <f>'2020'!F5</f>
        <v>26.400835294</v>
      </c>
      <c r="G72" s="43">
        <f>'2020'!G5</f>
        <v>201.391055765</v>
      </c>
      <c r="H72" s="43">
        <f>'2020'!H5</f>
        <v>31.910716524000001</v>
      </c>
      <c r="I72" s="43">
        <f>'2020'!I5</f>
        <v>48.311790729000002</v>
      </c>
      <c r="J72" s="43">
        <f t="shared" si="7"/>
        <v>7648.1891656250218</v>
      </c>
      <c r="N72" s="42">
        <v>2020</v>
      </c>
      <c r="O72" s="43">
        <v>7155.2919885205401</v>
      </c>
      <c r="P72" s="43">
        <f t="shared" si="8"/>
        <v>388.02935892659394</v>
      </c>
      <c r="Q72" s="43">
        <f t="shared" si="9"/>
        <v>104.867818177888</v>
      </c>
      <c r="R72" s="108">
        <f t="shared" si="10"/>
        <v>7648.1891656250218</v>
      </c>
    </row>
    <row r="73" spans="1:28">
      <c r="A73" s="86" t="s">
        <v>20</v>
      </c>
      <c r="B73" s="87">
        <f>(B72-B42)*100/B42</f>
        <v>-63.173301844740443</v>
      </c>
      <c r="C73" s="87">
        <f t="shared" ref="C73:J73" si="11">(C72-C42)*100/C42</f>
        <v>-55.33325028520175</v>
      </c>
      <c r="D73" s="87">
        <f t="shared" si="11"/>
        <v>-54.67446628409931</v>
      </c>
      <c r="E73" s="308" t="s">
        <v>260</v>
      </c>
      <c r="F73" s="87">
        <f t="shared" si="11"/>
        <v>-46.792463687118264</v>
      </c>
      <c r="G73" s="87">
        <f t="shared" si="11"/>
        <v>-43.332646073369411</v>
      </c>
      <c r="H73" s="87">
        <f t="shared" si="11"/>
        <v>-41.211158107901838</v>
      </c>
      <c r="I73" s="87">
        <f t="shared" si="11"/>
        <v>-52.311012602734074</v>
      </c>
      <c r="J73" s="87">
        <f t="shared" si="11"/>
        <v>-62.745767659229543</v>
      </c>
      <c r="R73" s="34">
        <f>(R72-R42)*100/R42</f>
        <v>-62.745767659229543</v>
      </c>
    </row>
    <row r="74" spans="1:28">
      <c r="A74" s="86" t="s">
        <v>20</v>
      </c>
      <c r="B74" s="87">
        <f>(B70-B63)*100/B63</f>
        <v>41.056463057516495</v>
      </c>
      <c r="C74" s="87">
        <f t="shared" ref="C74:J74" si="12">(C70-C63)*100/C63</f>
        <v>77.837865206308763</v>
      </c>
      <c r="D74" s="87">
        <f t="shared" si="12"/>
        <v>120.43573786664484</v>
      </c>
      <c r="E74" s="309" t="s">
        <v>251</v>
      </c>
      <c r="F74" s="87">
        <f t="shared" si="12"/>
        <v>32.936238445843514</v>
      </c>
      <c r="G74" s="87">
        <f t="shared" si="12"/>
        <v>28.438109961481267</v>
      </c>
      <c r="H74" s="87">
        <f t="shared" si="12"/>
        <v>67.552812126566664</v>
      </c>
      <c r="I74" s="87">
        <f t="shared" si="12"/>
        <v>11.405374843955723</v>
      </c>
      <c r="J74" s="87">
        <f t="shared" si="12"/>
        <v>42.629264900777059</v>
      </c>
    </row>
    <row r="75" spans="1:28">
      <c r="A75" s="86" t="s">
        <v>20</v>
      </c>
      <c r="B75" s="87">
        <f>(B72-B70)*100/B70</f>
        <v>-31.479735803754046</v>
      </c>
      <c r="C75" s="87">
        <f t="shared" ref="C75:J75" si="13">(C72-C70)*100/C70</f>
        <v>12.829627355017891</v>
      </c>
      <c r="D75" s="87">
        <f t="shared" si="13"/>
        <v>-23.442817931670028</v>
      </c>
      <c r="E75" s="70" t="s">
        <v>312</v>
      </c>
      <c r="F75" s="87">
        <f t="shared" si="13"/>
        <v>-24.894259534104293</v>
      </c>
      <c r="G75" s="87">
        <f t="shared" si="13"/>
        <v>-17.639406525222537</v>
      </c>
      <c r="H75" s="87">
        <f t="shared" si="13"/>
        <v>-13.505831178515411</v>
      </c>
      <c r="I75" s="87">
        <f t="shared" si="13"/>
        <v>13.305724274581669</v>
      </c>
      <c r="J75" s="87">
        <f t="shared" si="13"/>
        <v>-29.983947812142823</v>
      </c>
    </row>
    <row r="76" spans="1:28">
      <c r="A76" s="86"/>
      <c r="B76" s="87"/>
      <c r="C76" s="87"/>
      <c r="D76" s="87"/>
      <c r="F76" s="87"/>
      <c r="G76" s="87"/>
      <c r="H76" s="87"/>
      <c r="I76" s="87"/>
      <c r="J76" s="87"/>
    </row>
    <row r="77" spans="1:28" s="68" customFormat="1">
      <c r="Y77" s="72"/>
      <c r="AB77" s="60"/>
    </row>
    <row r="78" spans="1:28" s="39" customFormat="1" ht="11.4">
      <c r="A78" s="39" t="s">
        <v>29</v>
      </c>
      <c r="L78" s="39" t="s">
        <v>2</v>
      </c>
      <c r="N78" s="39" t="s">
        <v>30</v>
      </c>
      <c r="Y78" s="59"/>
      <c r="AB78" s="59"/>
    </row>
    <row r="79" spans="1:28" ht="22.8">
      <c r="A79" s="40" t="s">
        <v>4</v>
      </c>
      <c r="B79" s="41" t="s">
        <v>5</v>
      </c>
      <c r="C79" s="41" t="s">
        <v>6</v>
      </c>
      <c r="D79" s="41" t="s">
        <v>7</v>
      </c>
      <c r="E79" s="41" t="s">
        <v>26</v>
      </c>
      <c r="F79" s="41" t="s">
        <v>9</v>
      </c>
      <c r="G79" s="41" t="s">
        <v>10</v>
      </c>
      <c r="H79" s="41" t="s">
        <v>328</v>
      </c>
      <c r="I79" s="41" t="s">
        <v>12</v>
      </c>
      <c r="J79" s="79" t="s">
        <v>25</v>
      </c>
      <c r="L79" s="92" t="s">
        <v>31</v>
      </c>
      <c r="M79" s="93"/>
      <c r="N79" s="40" t="s">
        <v>4</v>
      </c>
      <c r="O79" s="41" t="s">
        <v>28</v>
      </c>
      <c r="P79" s="41" t="s">
        <v>7</v>
      </c>
      <c r="Q79" s="41" t="s">
        <v>32</v>
      </c>
      <c r="R79" s="40" t="s">
        <v>250</v>
      </c>
      <c r="X79" s="60"/>
      <c r="Y79" s="34"/>
    </row>
    <row r="80" spans="1:28" ht="13.2">
      <c r="A80" s="42">
        <v>1990</v>
      </c>
      <c r="B80" s="43">
        <f>'1990'!B16</f>
        <v>871.63847402338502</v>
      </c>
      <c r="C80" s="43">
        <f>'1990'!C16</f>
        <v>0</v>
      </c>
      <c r="D80" s="64">
        <f>'1990'!D16</f>
        <v>0</v>
      </c>
      <c r="E80" s="43">
        <f>'1990'!E16</f>
        <v>0</v>
      </c>
      <c r="F80" s="43">
        <f>'1990'!F16</f>
        <v>8.054E-2</v>
      </c>
      <c r="G80" s="43">
        <f>'1990'!G16</f>
        <v>0.40945999999999999</v>
      </c>
      <c r="H80" s="43">
        <f>'1990'!H16</f>
        <v>6.5901699999999996</v>
      </c>
      <c r="I80" s="43">
        <f>'1990'!I16</f>
        <v>1.11E-2</v>
      </c>
      <c r="J80" s="108">
        <f>B80+(C80*21)+(D80*310)+E80</f>
        <v>871.63847402338502</v>
      </c>
      <c r="L80" s="94">
        <v>871.63847402338502</v>
      </c>
      <c r="M80" s="95"/>
      <c r="N80" s="42">
        <v>1990</v>
      </c>
      <c r="O80" s="43">
        <v>871.63847402338502</v>
      </c>
      <c r="P80" s="64"/>
      <c r="Q80" s="43"/>
      <c r="R80" s="108">
        <f t="shared" ref="R80:R110" si="14">SUM(O80:Q80)</f>
        <v>871.63847402338502</v>
      </c>
    </row>
    <row r="81" spans="1:18" ht="13.2">
      <c r="A81" s="42">
        <v>1991</v>
      </c>
      <c r="B81" s="43">
        <f>'1991'!B16</f>
        <v>829.76466551818498</v>
      </c>
      <c r="C81" s="43">
        <f>'1991'!C16</f>
        <v>0</v>
      </c>
      <c r="D81" s="64">
        <f>'1991'!D16</f>
        <v>0</v>
      </c>
      <c r="E81" s="43">
        <f>'1991'!E16</f>
        <v>0</v>
      </c>
      <c r="F81" s="43">
        <f>'1991'!F16</f>
        <v>7.9799999999999996E-2</v>
      </c>
      <c r="G81" s="43">
        <f>'1991'!G16</f>
        <v>0.64119999999999999</v>
      </c>
      <c r="H81" s="43">
        <f>'1991'!H16</f>
        <v>6.5766</v>
      </c>
      <c r="I81" s="43">
        <f>'1991'!I16</f>
        <v>9.4999999999999998E-3</v>
      </c>
      <c r="J81" s="108">
        <f t="shared" ref="J81:J110" si="15">B81+(C81*21)+(D81*310)+E81</f>
        <v>829.76466551818498</v>
      </c>
      <c r="L81" s="94">
        <v>829.76466551818498</v>
      </c>
      <c r="M81" s="95"/>
      <c r="N81" s="42">
        <v>1991</v>
      </c>
      <c r="O81" s="43">
        <v>829.76466551818498</v>
      </c>
      <c r="P81" s="64"/>
      <c r="Q81" s="43"/>
      <c r="R81" s="108">
        <f t="shared" si="14"/>
        <v>829.76466551818498</v>
      </c>
    </row>
    <row r="82" spans="1:18" ht="13.2">
      <c r="A82" s="42">
        <v>1992</v>
      </c>
      <c r="B82" s="43">
        <f>'1992'!B16</f>
        <v>636.14450782381903</v>
      </c>
      <c r="C82" s="43">
        <f>'1992'!C16</f>
        <v>0</v>
      </c>
      <c r="D82" s="64">
        <f>'1992'!D16</f>
        <v>0</v>
      </c>
      <c r="E82" s="43">
        <f>'1992'!E16</f>
        <v>0</v>
      </c>
      <c r="F82" s="43">
        <f>'1992'!F16</f>
        <v>4.82E-2</v>
      </c>
      <c r="G82" s="43">
        <f>'1992'!G16</f>
        <v>5.1672000000000002</v>
      </c>
      <c r="H82" s="43">
        <f>'1992'!H16</f>
        <v>3.8077999999999999</v>
      </c>
      <c r="I82" s="43">
        <f>'1992'!I16</f>
        <v>0.89710000000000001</v>
      </c>
      <c r="J82" s="108">
        <f t="shared" si="15"/>
        <v>636.14450782381903</v>
      </c>
      <c r="L82" s="94">
        <v>636.14450782381903</v>
      </c>
      <c r="M82" s="95"/>
      <c r="N82" s="42">
        <v>1992</v>
      </c>
      <c r="O82" s="43">
        <v>636.14450782381903</v>
      </c>
      <c r="P82" s="64"/>
      <c r="Q82" s="43"/>
      <c r="R82" s="108">
        <f t="shared" si="14"/>
        <v>636.14450782381903</v>
      </c>
    </row>
    <row r="83" spans="1:18" ht="13.2">
      <c r="A83" s="42">
        <v>1993</v>
      </c>
      <c r="B83" s="43">
        <f>'1993'!B16</f>
        <v>393.42707414325599</v>
      </c>
      <c r="C83" s="43">
        <f>'1993'!C16</f>
        <v>0</v>
      </c>
      <c r="D83" s="64">
        <f>'1993'!D16</f>
        <v>0</v>
      </c>
      <c r="E83" s="43">
        <f>'1993'!E16</f>
        <v>0</v>
      </c>
      <c r="F83" s="43">
        <f>'1993'!F16</f>
        <v>2.2100000000000002E-2</v>
      </c>
      <c r="G83" s="43">
        <f>'1993'!G16</f>
        <v>7.2171000000000003</v>
      </c>
      <c r="H83" s="43">
        <f>'1993'!H16</f>
        <v>5.4424900000000003</v>
      </c>
      <c r="I83" s="43">
        <f>'1993'!I16</f>
        <v>1.2858000000000001</v>
      </c>
      <c r="J83" s="108">
        <f t="shared" si="15"/>
        <v>393.42707414325599</v>
      </c>
      <c r="L83" s="94">
        <v>393.42707414325599</v>
      </c>
      <c r="M83" s="95"/>
      <c r="N83" s="42">
        <v>1993</v>
      </c>
      <c r="O83" s="43">
        <v>393.42707414325599</v>
      </c>
      <c r="P83" s="64"/>
      <c r="Q83" s="43"/>
      <c r="R83" s="108">
        <f t="shared" si="14"/>
        <v>393.42707414325599</v>
      </c>
    </row>
    <row r="84" spans="1:18" ht="13.2">
      <c r="A84" s="42">
        <v>1994</v>
      </c>
      <c r="B84" s="43">
        <f>'1994'!B16</f>
        <v>210.270232123499</v>
      </c>
      <c r="C84" s="43">
        <f>'1994'!C16</f>
        <v>0</v>
      </c>
      <c r="D84" s="64">
        <f>'1994'!D16</f>
        <v>0</v>
      </c>
      <c r="E84" s="43">
        <f>'1994'!E16</f>
        <v>0</v>
      </c>
      <c r="F84" s="43">
        <f>'1994'!F16</f>
        <v>5.8999999999999999E-3</v>
      </c>
      <c r="G84" s="43">
        <f>'1994'!G16</f>
        <v>4.6970900000000002</v>
      </c>
      <c r="H84" s="43">
        <f>'1994'!H16</f>
        <v>4.9766899999999996</v>
      </c>
      <c r="I84" s="43">
        <f>'1994'!I16</f>
        <v>0.84360999999999997</v>
      </c>
      <c r="J84" s="108">
        <f t="shared" si="15"/>
        <v>210.270232123499</v>
      </c>
      <c r="L84" s="94">
        <v>210.270232123499</v>
      </c>
      <c r="M84" s="95"/>
      <c r="N84" s="42">
        <v>1994</v>
      </c>
      <c r="O84" s="43">
        <v>210.270232123499</v>
      </c>
      <c r="P84" s="64"/>
      <c r="Q84" s="43"/>
      <c r="R84" s="108">
        <f t="shared" si="14"/>
        <v>210.270232123499</v>
      </c>
    </row>
    <row r="85" spans="1:18" ht="13.2">
      <c r="A85" s="42">
        <v>1995</v>
      </c>
      <c r="B85" s="43">
        <f>'1995'!B16</f>
        <v>165.512193516753</v>
      </c>
      <c r="C85" s="43">
        <f>'1995'!C16</f>
        <v>0</v>
      </c>
      <c r="D85" s="64">
        <f>'1995'!D16</f>
        <v>0</v>
      </c>
      <c r="E85" s="43">
        <f>'1995'!E16</f>
        <v>3.6367500000000001</v>
      </c>
      <c r="F85" s="43">
        <f>'1995'!F16</f>
        <v>4.4999999999999997E-3</v>
      </c>
      <c r="G85" s="43">
        <f>'1995'!G16</f>
        <v>4.4543999999999997</v>
      </c>
      <c r="H85" s="43">
        <f>'1995'!H16</f>
        <v>4.6828500000000002</v>
      </c>
      <c r="I85" s="43">
        <f>'1995'!I16</f>
        <v>0.80079999999999996</v>
      </c>
      <c r="J85" s="108">
        <f t="shared" si="15"/>
        <v>169.14894351675301</v>
      </c>
      <c r="L85" s="94">
        <v>169.14894351675301</v>
      </c>
      <c r="M85" s="95"/>
      <c r="N85" s="42">
        <v>1995</v>
      </c>
      <c r="O85" s="43">
        <v>165.512193516753</v>
      </c>
      <c r="P85" s="64"/>
      <c r="Q85" s="43">
        <v>3.6367500000000001</v>
      </c>
      <c r="R85" s="108">
        <f t="shared" si="14"/>
        <v>169.14894351675301</v>
      </c>
    </row>
    <row r="86" spans="1:18" ht="13.2">
      <c r="A86" s="42">
        <v>1996</v>
      </c>
      <c r="B86" s="43">
        <f>'1996'!B16</f>
        <v>267.11359574028899</v>
      </c>
      <c r="C86" s="43">
        <f>'1996'!C16</f>
        <v>0</v>
      </c>
      <c r="D86" s="64">
        <f>'1996'!D16</f>
        <v>0</v>
      </c>
      <c r="E86" s="43">
        <f>'1996'!E16</f>
        <v>4.0935375000000001</v>
      </c>
      <c r="F86" s="43">
        <f>'1996'!F16</f>
        <v>4.6899999999999997E-3</v>
      </c>
      <c r="G86" s="43">
        <f>'1996'!G16</f>
        <v>7.2156500000000001</v>
      </c>
      <c r="H86" s="43">
        <f>'1996'!H16</f>
        <v>5.0827099999999996</v>
      </c>
      <c r="I86" s="43">
        <f>'1996'!I16</f>
        <v>1.29867</v>
      </c>
      <c r="J86" s="108">
        <f t="shared" si="15"/>
        <v>271.20713324028901</v>
      </c>
      <c r="L86" s="94">
        <v>271.20713324028901</v>
      </c>
      <c r="M86" s="95"/>
      <c r="N86" s="42">
        <v>1996</v>
      </c>
      <c r="O86" s="43">
        <v>267.11359574028899</v>
      </c>
      <c r="P86" s="64"/>
      <c r="Q86" s="43">
        <v>4.0935375000000001</v>
      </c>
      <c r="R86" s="108">
        <f t="shared" si="14"/>
        <v>271.20713324028901</v>
      </c>
    </row>
    <row r="87" spans="1:18" ht="13.2">
      <c r="A87" s="42">
        <v>1997</v>
      </c>
      <c r="B87" s="43">
        <f>'1997'!B16</f>
        <v>327.25277347137802</v>
      </c>
      <c r="C87" s="43">
        <f>'1997'!C16</f>
        <v>0</v>
      </c>
      <c r="D87" s="64">
        <f>'1997'!D16</f>
        <v>0</v>
      </c>
      <c r="E87" s="43">
        <f>'1997'!E16</f>
        <v>4.7177568750000001</v>
      </c>
      <c r="F87" s="43">
        <f>'1997'!F16</f>
        <v>5.6100000000000004E-3</v>
      </c>
      <c r="G87" s="43">
        <f>'1997'!G16</f>
        <v>7.5481199999999999</v>
      </c>
      <c r="H87" s="43">
        <f>'1997'!H16</f>
        <v>3.08</v>
      </c>
      <c r="I87" s="43">
        <f>'1997'!I16</f>
        <v>1.3580000000000001</v>
      </c>
      <c r="J87" s="108">
        <f t="shared" si="15"/>
        <v>331.97053034637804</v>
      </c>
      <c r="L87" s="94">
        <v>331.97053034637798</v>
      </c>
      <c r="M87" s="95"/>
      <c r="N87" s="42">
        <v>1997</v>
      </c>
      <c r="O87" s="43">
        <v>327.25277347137802</v>
      </c>
      <c r="P87" s="64"/>
      <c r="Q87" s="43">
        <v>4.7177568750000001</v>
      </c>
      <c r="R87" s="108">
        <f t="shared" si="14"/>
        <v>331.97053034637804</v>
      </c>
    </row>
    <row r="88" spans="1:18" ht="13.2">
      <c r="A88" s="42">
        <v>1998</v>
      </c>
      <c r="B88" s="43">
        <f>'1998'!B16</f>
        <v>341.06797532752699</v>
      </c>
      <c r="C88" s="43">
        <f>'1998'!C16</f>
        <v>0</v>
      </c>
      <c r="D88" s="64">
        <f>'1998'!D16</f>
        <v>0</v>
      </c>
      <c r="E88" s="43">
        <f>'1998'!E16</f>
        <v>5.5096433437499996</v>
      </c>
      <c r="F88" s="43">
        <f>'1998'!F16</f>
        <v>2.3900000000000002E-3</v>
      </c>
      <c r="G88" s="43">
        <f>'1998'!G16</f>
        <v>7.8618300000000003</v>
      </c>
      <c r="H88" s="43">
        <f>'1998'!H16</f>
        <v>3.06392</v>
      </c>
      <c r="I88" s="43">
        <f>'1998'!I16</f>
        <v>1.4171800000000001</v>
      </c>
      <c r="J88" s="108">
        <f t="shared" si="15"/>
        <v>346.57761867127698</v>
      </c>
      <c r="L88" s="94">
        <v>346.57761867127698</v>
      </c>
      <c r="M88" s="95"/>
      <c r="N88" s="42">
        <v>1998</v>
      </c>
      <c r="O88" s="43">
        <v>341.06797532752699</v>
      </c>
      <c r="P88" s="64"/>
      <c r="Q88" s="43">
        <v>5.5096433437499996</v>
      </c>
      <c r="R88" s="108">
        <f t="shared" si="14"/>
        <v>346.57761867127698</v>
      </c>
    </row>
    <row r="89" spans="1:18" ht="13.2">
      <c r="A89" s="42">
        <v>1999</v>
      </c>
      <c r="B89" s="43">
        <f>'1999'!B16</f>
        <v>195.62568770559599</v>
      </c>
      <c r="C89" s="43">
        <f>'1999'!C16</f>
        <v>0</v>
      </c>
      <c r="D89" s="64">
        <f>'1999'!D16</f>
        <v>0</v>
      </c>
      <c r="E89" s="43">
        <f>'1999'!E16</f>
        <v>6.4693968421874999</v>
      </c>
      <c r="F89" s="43">
        <f>'1999'!F16</f>
        <v>2.2000000000000001E-3</v>
      </c>
      <c r="G89" s="43">
        <f>'1999'!G16</f>
        <v>7.9650699999999999</v>
      </c>
      <c r="H89" s="43">
        <f>'1999'!H16</f>
        <v>1.9595899999999999</v>
      </c>
      <c r="I89" s="43">
        <f>'1999'!I16</f>
        <v>1.4352400000000001</v>
      </c>
      <c r="J89" s="108">
        <f t="shared" si="15"/>
        <v>202.0950845477835</v>
      </c>
      <c r="L89" s="94">
        <v>202.09508454778401</v>
      </c>
      <c r="M89" s="95"/>
      <c r="N89" s="42">
        <v>1999</v>
      </c>
      <c r="O89" s="43">
        <v>195.62568770559599</v>
      </c>
      <c r="P89" s="64"/>
      <c r="Q89" s="43">
        <v>6.4693968421874999</v>
      </c>
      <c r="R89" s="108">
        <f t="shared" si="14"/>
        <v>202.0950845477835</v>
      </c>
    </row>
    <row r="90" spans="1:18" ht="13.2">
      <c r="A90" s="42">
        <v>2000</v>
      </c>
      <c r="B90" s="43">
        <f>'2000'!B16</f>
        <v>220.332820087432</v>
      </c>
      <c r="C90" s="43">
        <f>'2000'!C16</f>
        <v>0</v>
      </c>
      <c r="D90" s="64">
        <f>'2000'!D16</f>
        <v>0</v>
      </c>
      <c r="E90" s="43">
        <f>'2000'!E16</f>
        <v>7.5971873158593697</v>
      </c>
      <c r="F90" s="43">
        <f>'2000'!F16</f>
        <v>2.2200000000000002E-3</v>
      </c>
      <c r="G90" s="43">
        <f>'2000'!G16</f>
        <v>6.8281099999999997</v>
      </c>
      <c r="H90" s="43">
        <f>'2000'!H16</f>
        <v>2.15944</v>
      </c>
      <c r="I90" s="43">
        <f>'2000'!I16</f>
        <v>1.23044</v>
      </c>
      <c r="J90" s="108">
        <f t="shared" si="15"/>
        <v>227.93000740329137</v>
      </c>
      <c r="L90" s="94">
        <v>227.930007403291</v>
      </c>
      <c r="M90" s="95"/>
      <c r="N90" s="42">
        <v>2000</v>
      </c>
      <c r="O90" s="43">
        <v>220.332820087432</v>
      </c>
      <c r="P90" s="64"/>
      <c r="Q90" s="43">
        <v>7.5971873158593697</v>
      </c>
      <c r="R90" s="108">
        <f t="shared" si="14"/>
        <v>227.93000740329137</v>
      </c>
    </row>
    <row r="91" spans="1:18" ht="13.2">
      <c r="A91" s="42">
        <v>2001</v>
      </c>
      <c r="B91" s="43">
        <f>'2001'!B16</f>
        <v>228.07914592837901</v>
      </c>
      <c r="C91" s="43">
        <f>'2001'!C16</f>
        <v>0</v>
      </c>
      <c r="D91" s="64">
        <f>'2001'!D16</f>
        <v>0</v>
      </c>
      <c r="E91" s="43">
        <f>'2001'!E16</f>
        <v>8.89315921848047</v>
      </c>
      <c r="F91" s="43">
        <f>'2001'!F16</f>
        <v>4.1599999999999996E-3</v>
      </c>
      <c r="G91" s="43">
        <f>'2001'!G16</f>
        <v>7.2981299999999996</v>
      </c>
      <c r="H91" s="43">
        <f>'2001'!H16</f>
        <v>1.91032</v>
      </c>
      <c r="I91" s="43">
        <f>'2001'!I16</f>
        <v>1.31341</v>
      </c>
      <c r="J91" s="108">
        <f t="shared" si="15"/>
        <v>236.97230514685947</v>
      </c>
      <c r="L91" s="94">
        <v>236.97230514686001</v>
      </c>
      <c r="M91" s="95"/>
      <c r="N91" s="42">
        <v>2001</v>
      </c>
      <c r="O91" s="43">
        <v>228.07914592837901</v>
      </c>
      <c r="P91" s="64"/>
      <c r="Q91" s="43">
        <v>8.89315921848047</v>
      </c>
      <c r="R91" s="108">
        <f t="shared" si="14"/>
        <v>236.97230514685947</v>
      </c>
    </row>
    <row r="92" spans="1:18" ht="13.2">
      <c r="A92" s="42">
        <v>2002</v>
      </c>
      <c r="B92" s="43">
        <f>'2002'!B16</f>
        <v>258.90388043487297</v>
      </c>
      <c r="C92" s="43">
        <f>'2002'!C16</f>
        <v>0</v>
      </c>
      <c r="D92" s="64">
        <f>'2002'!D16</f>
        <v>0</v>
      </c>
      <c r="E92" s="43">
        <f>'2002'!E16</f>
        <v>10.3574353357084</v>
      </c>
      <c r="F92" s="43">
        <f>'2002'!F16</f>
        <v>5.7999999999999996E-3</v>
      </c>
      <c r="G92" s="43">
        <f>'2002'!G16</f>
        <v>6.8409199999999997</v>
      </c>
      <c r="H92" s="43">
        <f>'2002'!H16</f>
        <v>3.26539</v>
      </c>
      <c r="I92" s="43">
        <f>'2002'!I16</f>
        <v>1.2343</v>
      </c>
      <c r="J92" s="108">
        <f t="shared" si="15"/>
        <v>269.26131577058135</v>
      </c>
      <c r="L92" s="94">
        <v>269.26131577058101</v>
      </c>
      <c r="M92" s="95"/>
      <c r="N92" s="42">
        <v>2002</v>
      </c>
      <c r="O92" s="43">
        <v>258.90388043487297</v>
      </c>
      <c r="P92" s="64"/>
      <c r="Q92" s="43">
        <v>10.3574353357084</v>
      </c>
      <c r="R92" s="108">
        <f t="shared" si="14"/>
        <v>269.26131577058135</v>
      </c>
    </row>
    <row r="93" spans="1:18" ht="13.2">
      <c r="A93" s="42">
        <v>2003</v>
      </c>
      <c r="B93" s="43">
        <f>'2003'!B16</f>
        <v>358.02194507453999</v>
      </c>
      <c r="C93" s="43">
        <f>'2003'!C16</f>
        <v>0</v>
      </c>
      <c r="D93" s="64">
        <f>'2003'!D16</f>
        <v>0</v>
      </c>
      <c r="E93" s="43">
        <f>'2003'!E16</f>
        <v>11.990120035352099</v>
      </c>
      <c r="F93" s="43">
        <f>'2003'!F16</f>
        <v>5.8100000000000001E-3</v>
      </c>
      <c r="G93" s="43">
        <f>'2003'!G16</f>
        <v>4.5845700000000003</v>
      </c>
      <c r="H93" s="43">
        <f>'2003'!H16</f>
        <v>4.3030200000000001</v>
      </c>
      <c r="I93" s="43">
        <f>'2003'!I16</f>
        <v>0.82709999999999995</v>
      </c>
      <c r="J93" s="108">
        <f t="shared" si="15"/>
        <v>370.01206510989209</v>
      </c>
      <c r="L93" s="94">
        <v>370.01206510989198</v>
      </c>
      <c r="M93" s="95"/>
      <c r="N93" s="42">
        <v>2003</v>
      </c>
      <c r="O93" s="43">
        <v>358.02194507453999</v>
      </c>
      <c r="P93" s="64"/>
      <c r="Q93" s="43">
        <v>11.990120035352099</v>
      </c>
      <c r="R93" s="108">
        <f t="shared" si="14"/>
        <v>370.01206510989209</v>
      </c>
    </row>
    <row r="94" spans="1:18" ht="13.2">
      <c r="A94" s="42">
        <v>2004</v>
      </c>
      <c r="B94" s="43">
        <f>'2004'!B16</f>
        <v>421.46963697915601</v>
      </c>
      <c r="C94" s="43">
        <f>'2004'!C16</f>
        <v>0</v>
      </c>
      <c r="D94" s="64">
        <f>'2004'!D16</f>
        <v>0</v>
      </c>
      <c r="E94" s="43">
        <f>'2004'!E16</f>
        <v>13.660652030049301</v>
      </c>
      <c r="F94" s="43">
        <f>'2004'!F16</f>
        <v>6.6600000000000001E-3</v>
      </c>
      <c r="G94" s="43">
        <f>'2004'!G16</f>
        <v>6.0449999999999999</v>
      </c>
      <c r="H94" s="43">
        <f>'2004'!H16</f>
        <v>4.5037799999999999</v>
      </c>
      <c r="I94" s="43">
        <f>'2004'!I16</f>
        <v>1.08961</v>
      </c>
      <c r="J94" s="108">
        <f t="shared" si="15"/>
        <v>435.13028900920528</v>
      </c>
      <c r="L94" s="94">
        <v>435.13028900920602</v>
      </c>
      <c r="M94" s="95"/>
      <c r="N94" s="42">
        <v>2004</v>
      </c>
      <c r="O94" s="43">
        <v>421.46963697915601</v>
      </c>
      <c r="P94" s="64"/>
      <c r="Q94" s="43">
        <v>13.660652030049301</v>
      </c>
      <c r="R94" s="108">
        <f t="shared" si="14"/>
        <v>435.13028900920528</v>
      </c>
    </row>
    <row r="95" spans="1:18" ht="13.2">
      <c r="A95" s="42">
        <v>2005</v>
      </c>
      <c r="B95" s="43">
        <f>'2005'!B16</f>
        <v>467.17105134250102</v>
      </c>
      <c r="C95" s="43">
        <f>'2005'!C16</f>
        <v>0</v>
      </c>
      <c r="D95" s="64">
        <f>'2005'!D16</f>
        <v>0</v>
      </c>
      <c r="E95" s="43">
        <f>'2005'!E16</f>
        <v>15.7592042255419</v>
      </c>
      <c r="F95" s="43">
        <f>'2005'!F16</f>
        <v>6.1199999999999996E-3</v>
      </c>
      <c r="G95" s="43">
        <f>'2005'!G16</f>
        <v>3.7706499999999998</v>
      </c>
      <c r="H95" s="43">
        <f>'2005'!H16</f>
        <v>3.9849899999999998</v>
      </c>
      <c r="I95" s="43">
        <f>'2005'!I16</f>
        <v>0.67842999999999998</v>
      </c>
      <c r="J95" s="108">
        <f t="shared" si="15"/>
        <v>482.93025556804292</v>
      </c>
      <c r="L95" s="94">
        <v>482.93025556804298</v>
      </c>
      <c r="M95" s="95"/>
      <c r="N95" s="42">
        <v>2005</v>
      </c>
      <c r="O95" s="43">
        <v>467.17105134250102</v>
      </c>
      <c r="P95" s="64"/>
      <c r="Q95" s="43">
        <v>15.7592042255419</v>
      </c>
      <c r="R95" s="108">
        <f t="shared" si="14"/>
        <v>482.93025556804292</v>
      </c>
    </row>
    <row r="96" spans="1:18" ht="13.2">
      <c r="A96" s="42">
        <v>2006</v>
      </c>
      <c r="B96" s="43">
        <f>'2006'!B16</f>
        <v>538.33061476961495</v>
      </c>
      <c r="C96" s="43">
        <f>'2006'!C16</f>
        <v>0</v>
      </c>
      <c r="D96" s="64">
        <f>'2006'!D16</f>
        <v>0</v>
      </c>
      <c r="E96" s="43">
        <f>'2006'!E16</f>
        <v>17.895923591710599</v>
      </c>
      <c r="F96" s="43">
        <f>'2006'!F16</f>
        <v>7.0000000000000001E-3</v>
      </c>
      <c r="G96" s="43">
        <f>'2006'!G16</f>
        <v>2.1185999999999998</v>
      </c>
      <c r="H96" s="43">
        <f>'2006'!H16</f>
        <v>3.86206</v>
      </c>
      <c r="I96" s="43">
        <f>'2006'!I16</f>
        <v>0.38119999999999998</v>
      </c>
      <c r="J96" s="108">
        <f t="shared" si="15"/>
        <v>556.22653836132554</v>
      </c>
      <c r="L96" s="94">
        <v>556.22653836132599</v>
      </c>
      <c r="M96" s="95"/>
      <c r="N96" s="42">
        <v>2006</v>
      </c>
      <c r="O96" s="43">
        <v>538.33061476961495</v>
      </c>
      <c r="P96" s="64"/>
      <c r="Q96" s="43">
        <v>17.895923591710599</v>
      </c>
      <c r="R96" s="108">
        <f t="shared" si="14"/>
        <v>556.22653836132554</v>
      </c>
    </row>
    <row r="97" spans="1:28" ht="13.2">
      <c r="A97" s="42">
        <v>2007</v>
      </c>
      <c r="B97" s="43">
        <f>'2007'!B16</f>
        <v>568.77505974417704</v>
      </c>
      <c r="C97" s="43">
        <f>'2007'!C16</f>
        <v>0</v>
      </c>
      <c r="D97" s="64">
        <f>'2007'!D16</f>
        <v>0</v>
      </c>
      <c r="E97" s="43">
        <f>'2007'!E16</f>
        <v>16.660385052953998</v>
      </c>
      <c r="F97" s="43">
        <f>'2007'!F16</f>
        <v>9.7900000000000001E-3</v>
      </c>
      <c r="G97" s="43">
        <f>'2007'!G16</f>
        <v>4.1309899999999997</v>
      </c>
      <c r="H97" s="43">
        <f>'2007'!H16</f>
        <v>3.7692199999999998</v>
      </c>
      <c r="I97" s="43">
        <f>'2007'!I16</f>
        <v>0.74197000000000002</v>
      </c>
      <c r="J97" s="108">
        <f t="shared" si="15"/>
        <v>585.43544479713103</v>
      </c>
      <c r="L97" s="94">
        <v>585.43544479713103</v>
      </c>
      <c r="M97" s="95"/>
      <c r="N97" s="42">
        <v>2007</v>
      </c>
      <c r="O97" s="43">
        <v>568.77505974417704</v>
      </c>
      <c r="P97" s="64"/>
      <c r="Q97" s="43">
        <v>16.660385052953998</v>
      </c>
      <c r="R97" s="108">
        <f t="shared" si="14"/>
        <v>585.43544479713103</v>
      </c>
    </row>
    <row r="98" spans="1:28" ht="13.2">
      <c r="A98" s="42">
        <v>2008</v>
      </c>
      <c r="B98" s="43">
        <f>'2008'!B16</f>
        <v>484.77902616687498</v>
      </c>
      <c r="C98" s="43">
        <f>'2008'!C16</f>
        <v>0</v>
      </c>
      <c r="D98" s="64">
        <f>'2008'!D16</f>
        <v>2.9999999999999997E-4</v>
      </c>
      <c r="E98" s="43">
        <f>'2008'!E16</f>
        <v>22.1387772950109</v>
      </c>
      <c r="F98" s="43">
        <f>'2008'!F16</f>
        <v>6.1199999999999996E-3</v>
      </c>
      <c r="G98" s="43">
        <f>'2008'!G16</f>
        <v>3.60046</v>
      </c>
      <c r="H98" s="43">
        <f>'2008'!H16</f>
        <v>3.1448100000000001</v>
      </c>
      <c r="I98" s="43">
        <f>'2008'!I16</f>
        <v>0.64839999999999998</v>
      </c>
      <c r="J98" s="108">
        <f t="shared" si="15"/>
        <v>507.01080346188593</v>
      </c>
      <c r="L98" s="94">
        <v>507.01080346188598</v>
      </c>
      <c r="M98" s="95"/>
      <c r="N98" s="42">
        <v>2008</v>
      </c>
      <c r="O98" s="43">
        <v>484.77902616687498</v>
      </c>
      <c r="P98" s="64">
        <f t="shared" ref="P98:P110" si="16">D98*310</f>
        <v>9.2999999999999985E-2</v>
      </c>
      <c r="Q98" s="43">
        <v>22.1387772950109</v>
      </c>
      <c r="R98" s="108">
        <f t="shared" si="14"/>
        <v>507.01080346188593</v>
      </c>
    </row>
    <row r="99" spans="1:28" ht="13.2">
      <c r="A99" s="42">
        <v>2009</v>
      </c>
      <c r="B99" s="43">
        <f>'2009'!B16</f>
        <v>241.29558037574199</v>
      </c>
      <c r="C99" s="43">
        <f>'2009'!C16</f>
        <v>0</v>
      </c>
      <c r="D99" s="64">
        <f>'2009'!D16</f>
        <v>8.9999999999999998E-4</v>
      </c>
      <c r="E99" s="43">
        <f>'2009'!E16</f>
        <v>24.605560700759298</v>
      </c>
      <c r="F99" s="43">
        <f>'2009'!F16</f>
        <v>1.3990000000000001E-2</v>
      </c>
      <c r="G99" s="43">
        <f>'2009'!G16</f>
        <v>4.0110599999999996</v>
      </c>
      <c r="H99" s="43">
        <f>'2009'!H16</f>
        <v>2.9318900000000001</v>
      </c>
      <c r="I99" s="43">
        <f>'2009'!I16</f>
        <v>0.71477999999999997</v>
      </c>
      <c r="J99" s="108">
        <f t="shared" si="15"/>
        <v>266.18014107650129</v>
      </c>
      <c r="L99" s="94">
        <v>266.18014107650203</v>
      </c>
      <c r="M99" s="95"/>
      <c r="N99" s="42">
        <v>2009</v>
      </c>
      <c r="O99" s="43">
        <v>241.29558037574199</v>
      </c>
      <c r="P99" s="64">
        <f t="shared" si="16"/>
        <v>0.27899999999999997</v>
      </c>
      <c r="Q99" s="43">
        <v>24.605560700759298</v>
      </c>
      <c r="R99" s="108">
        <f t="shared" si="14"/>
        <v>266.18014107650129</v>
      </c>
    </row>
    <row r="100" spans="1:28" ht="13.2">
      <c r="A100" s="42">
        <v>2010</v>
      </c>
      <c r="B100" s="43">
        <f>'2010'!B16</f>
        <v>381.89399828009402</v>
      </c>
      <c r="C100" s="43">
        <f>'2010'!C16</f>
        <v>0</v>
      </c>
      <c r="D100" s="64">
        <f>'2010'!D16</f>
        <v>0</v>
      </c>
      <c r="E100" s="43">
        <f>'2010'!E16</f>
        <v>49.982598595645399</v>
      </c>
      <c r="F100" s="43">
        <f>'2010'!F16</f>
        <v>1.524E-2</v>
      </c>
      <c r="G100" s="43">
        <f>'2010'!G16</f>
        <v>4.1417900000000003</v>
      </c>
      <c r="H100" s="43">
        <f>'2010'!H16</f>
        <v>3.7014499999999999</v>
      </c>
      <c r="I100" s="43">
        <f>'2010'!I16</f>
        <v>0.73760000000000003</v>
      </c>
      <c r="J100" s="108">
        <f t="shared" si="15"/>
        <v>431.87659687573944</v>
      </c>
      <c r="L100" s="94">
        <v>431.87659687573898</v>
      </c>
      <c r="M100" s="95"/>
      <c r="N100" s="42">
        <v>2010</v>
      </c>
      <c r="O100" s="43">
        <v>381.89399828009402</v>
      </c>
      <c r="P100" s="64">
        <f t="shared" si="16"/>
        <v>0</v>
      </c>
      <c r="Q100" s="43">
        <v>49.982598595645399</v>
      </c>
      <c r="R100" s="108">
        <f t="shared" si="14"/>
        <v>431.87659687573944</v>
      </c>
    </row>
    <row r="101" spans="1:28" ht="13.2">
      <c r="A101" s="42">
        <v>2011</v>
      </c>
      <c r="B101" s="43">
        <f>'2011'!B16</f>
        <v>504.956888930905</v>
      </c>
      <c r="C101" s="43">
        <f>'2011'!C16</f>
        <v>0</v>
      </c>
      <c r="D101" s="64">
        <f>'2011'!D16</f>
        <v>1E-4</v>
      </c>
      <c r="E101" s="43">
        <f>'2011'!E16</f>
        <v>64.091534981298594</v>
      </c>
      <c r="F101" s="43">
        <f>'2011'!F16</f>
        <v>8.2900000000000005E-3</v>
      </c>
      <c r="G101" s="43">
        <f>'2011'!G16</f>
        <v>1.43289</v>
      </c>
      <c r="H101" s="43">
        <f>'2011'!H16</f>
        <v>3.6414900000000001</v>
      </c>
      <c r="I101" s="43">
        <f>'2011'!I16</f>
        <v>0.255</v>
      </c>
      <c r="J101" s="108">
        <f t="shared" si="15"/>
        <v>569.07942391220354</v>
      </c>
      <c r="L101" s="94">
        <v>569.07942391220297</v>
      </c>
      <c r="M101" s="95"/>
      <c r="N101" s="42">
        <v>2011</v>
      </c>
      <c r="O101" s="43">
        <v>504.956888930905</v>
      </c>
      <c r="P101" s="64">
        <f t="shared" si="16"/>
        <v>3.1E-2</v>
      </c>
      <c r="Q101" s="43">
        <v>64.091534981298594</v>
      </c>
      <c r="R101" s="108">
        <f t="shared" si="14"/>
        <v>569.07942391220354</v>
      </c>
    </row>
    <row r="102" spans="1:28" ht="13.2">
      <c r="A102" s="42">
        <v>2012</v>
      </c>
      <c r="B102" s="43">
        <f>'2012'!B16</f>
        <v>611.16167446456302</v>
      </c>
      <c r="C102" s="43">
        <f>'2012'!C16</f>
        <v>0</v>
      </c>
      <c r="D102" s="64">
        <f>'2012'!D16</f>
        <v>5.9999999999999995E-4</v>
      </c>
      <c r="E102" s="43">
        <f>'2012'!E16</f>
        <v>123.82132643410399</v>
      </c>
      <c r="F102" s="43">
        <f>'2012'!F16</f>
        <v>7.2700000000000004E-3</v>
      </c>
      <c r="G102" s="43">
        <f>'2012'!G16</f>
        <v>0.95801999999999998</v>
      </c>
      <c r="H102" s="43">
        <f>'2012'!H16</f>
        <v>3.9136500000000001</v>
      </c>
      <c r="I102" s="43">
        <f>'2012'!I16</f>
        <v>0.17044000000000001</v>
      </c>
      <c r="J102" s="108">
        <f t="shared" si="15"/>
        <v>735.16900089866704</v>
      </c>
      <c r="L102" s="94">
        <v>735.16900089866704</v>
      </c>
      <c r="M102" s="95"/>
      <c r="N102" s="42">
        <v>2012</v>
      </c>
      <c r="O102" s="43">
        <v>611.16167446456302</v>
      </c>
      <c r="P102" s="64">
        <f t="shared" si="16"/>
        <v>0.18599999999999997</v>
      </c>
      <c r="Q102" s="43">
        <v>123.82132643410399</v>
      </c>
      <c r="R102" s="108">
        <f t="shared" si="14"/>
        <v>735.16900089866704</v>
      </c>
    </row>
    <row r="103" spans="1:28" ht="13.2">
      <c r="A103" s="42">
        <v>2013</v>
      </c>
      <c r="B103" s="43">
        <f>'2013'!B16</f>
        <v>785.07546438471297</v>
      </c>
      <c r="C103" s="43">
        <f>'2013'!C16</f>
        <v>0</v>
      </c>
      <c r="D103" s="64">
        <f>'2013'!D16</f>
        <v>9.5E-4</v>
      </c>
      <c r="E103" s="43">
        <f>'2013'!E16</f>
        <v>165.184454145551</v>
      </c>
      <c r="F103" s="43">
        <f>'2013'!F16</f>
        <v>6.45E-3</v>
      </c>
      <c r="G103" s="43">
        <f>'2013'!G16</f>
        <v>0.90327999999999997</v>
      </c>
      <c r="H103" s="43">
        <f>'2013'!H16</f>
        <v>5.5429000000000004</v>
      </c>
      <c r="I103" s="43">
        <f>'2013'!I16</f>
        <v>0.1615</v>
      </c>
      <c r="J103" s="108">
        <f t="shared" si="15"/>
        <v>950.554418530264</v>
      </c>
      <c r="L103" s="94">
        <v>950.554418530264</v>
      </c>
      <c r="M103" s="95"/>
      <c r="N103" s="42">
        <v>2013</v>
      </c>
      <c r="O103" s="43">
        <v>785.07546438471297</v>
      </c>
      <c r="P103" s="64">
        <f t="shared" si="16"/>
        <v>0.29449999999999998</v>
      </c>
      <c r="Q103" s="43">
        <v>165.184454145551</v>
      </c>
      <c r="R103" s="108">
        <f t="shared" si="14"/>
        <v>950.554418530264</v>
      </c>
    </row>
    <row r="104" spans="1:28" ht="13.2">
      <c r="A104" s="42">
        <v>2014</v>
      </c>
      <c r="B104" s="43">
        <f>'2014'!B16</f>
        <v>857.76261544392503</v>
      </c>
      <c r="C104" s="43">
        <f>'2014'!C16</f>
        <v>0</v>
      </c>
      <c r="D104" s="64">
        <f>'2014'!D16</f>
        <v>0</v>
      </c>
      <c r="E104" s="43">
        <f>'2014'!E16</f>
        <v>215.74254549528101</v>
      </c>
      <c r="F104" s="43">
        <f>'2014'!F16</f>
        <v>6.8999999999999999E-3</v>
      </c>
      <c r="G104" s="43">
        <f>'2014'!G16</f>
        <v>0.62749999999999995</v>
      </c>
      <c r="H104" s="43">
        <f>'2014'!H16</f>
        <v>4.3458899999999998</v>
      </c>
      <c r="I104" s="43">
        <f>'2014'!I16</f>
        <v>0.1119</v>
      </c>
      <c r="J104" s="108">
        <f t="shared" si="15"/>
        <v>1073.505160939206</v>
      </c>
      <c r="L104" s="94">
        <v>1073.5051609392101</v>
      </c>
      <c r="M104" s="95"/>
      <c r="N104" s="42">
        <v>2014</v>
      </c>
      <c r="O104" s="43">
        <v>857.76261544392503</v>
      </c>
      <c r="P104" s="64">
        <f t="shared" si="16"/>
        <v>0</v>
      </c>
      <c r="Q104" s="43">
        <v>215.74254549528101</v>
      </c>
      <c r="R104" s="108">
        <f t="shared" si="14"/>
        <v>1073.505160939206</v>
      </c>
    </row>
    <row r="105" spans="1:28" ht="13.2">
      <c r="A105" s="42">
        <v>2015</v>
      </c>
      <c r="B105" s="43">
        <f>'2015'!B16</f>
        <v>724.01678683861201</v>
      </c>
      <c r="C105" s="43">
        <f>'2015'!C16</f>
        <v>0</v>
      </c>
      <c r="D105" s="64">
        <f>'2015'!D16</f>
        <v>5.5000000000000003E-4</v>
      </c>
      <c r="E105" s="43">
        <f>'2015'!E16</f>
        <v>219.883296877551</v>
      </c>
      <c r="F105" s="43">
        <f>'2015'!F16</f>
        <v>3.8999999999999998E-3</v>
      </c>
      <c r="G105" s="43">
        <f>'2015'!G16</f>
        <v>0.61106000000000005</v>
      </c>
      <c r="H105" s="43">
        <f>'2015'!H16</f>
        <v>3.4657200000000001</v>
      </c>
      <c r="I105" s="43">
        <f>'2015'!I16</f>
        <v>0.1069</v>
      </c>
      <c r="J105" s="108">
        <f t="shared" si="15"/>
        <v>944.0705837161629</v>
      </c>
      <c r="L105" s="94">
        <v>944.07058371616301</v>
      </c>
      <c r="M105" s="95"/>
      <c r="N105" s="42">
        <v>2015</v>
      </c>
      <c r="O105" s="43">
        <v>724.01678683861201</v>
      </c>
      <c r="P105" s="64">
        <f t="shared" si="16"/>
        <v>0.17050000000000001</v>
      </c>
      <c r="Q105" s="43">
        <v>219.883296877551</v>
      </c>
      <c r="R105" s="108">
        <f t="shared" si="14"/>
        <v>944.0705837161629</v>
      </c>
    </row>
    <row r="106" spans="1:28" ht="13.2">
      <c r="A106" s="42">
        <v>2016</v>
      </c>
      <c r="B106" s="43">
        <f>'2016'!B16</f>
        <v>647.35934523094602</v>
      </c>
      <c r="C106" s="43">
        <f>'2016'!C16</f>
        <v>0</v>
      </c>
      <c r="D106" s="64">
        <f>'2016'!D16</f>
        <v>0</v>
      </c>
      <c r="E106" s="43">
        <f>'2016'!E16</f>
        <v>305.89966392674</v>
      </c>
      <c r="F106" s="43">
        <f>'2016'!F16</f>
        <v>4.5100000000000001E-3</v>
      </c>
      <c r="G106" s="108">
        <f>'2016'!G16</f>
        <v>0.63927999999999996</v>
      </c>
      <c r="H106" s="108">
        <f>'2016'!H16</f>
        <v>4.1279899999999996</v>
      </c>
      <c r="I106" s="108">
        <f>'2016'!I16</f>
        <v>0.11612</v>
      </c>
      <c r="J106" s="108">
        <f t="shared" si="15"/>
        <v>953.25900915768602</v>
      </c>
      <c r="L106" s="94">
        <v>953.25900915768705</v>
      </c>
      <c r="M106" s="95"/>
      <c r="N106" s="42">
        <v>2016</v>
      </c>
      <c r="O106" s="43">
        <v>647.35934523094602</v>
      </c>
      <c r="P106" s="64">
        <f t="shared" si="16"/>
        <v>0</v>
      </c>
      <c r="Q106" s="43">
        <v>305.89966392674</v>
      </c>
      <c r="R106" s="108">
        <f t="shared" si="14"/>
        <v>953.25900915768602</v>
      </c>
    </row>
    <row r="107" spans="1:28" ht="13.2">
      <c r="A107" s="42">
        <v>2017</v>
      </c>
      <c r="B107" s="43">
        <f>'2017'!B16</f>
        <v>736.54942229894391</v>
      </c>
      <c r="C107" s="43">
        <f>'2017'!C16</f>
        <v>0</v>
      </c>
      <c r="D107" s="64">
        <f>'2017'!D16</f>
        <v>0</v>
      </c>
      <c r="E107" s="43">
        <f>'2017'!E16</f>
        <v>341.5481059400621</v>
      </c>
      <c r="F107" s="43">
        <f>'2017'!F16</f>
        <v>7.0799999999999995E-3</v>
      </c>
      <c r="G107" s="43">
        <f>'2017'!G16</f>
        <v>3.891E-2</v>
      </c>
      <c r="H107" s="43">
        <f>'2017'!H16</f>
        <v>2.8623699999999999</v>
      </c>
      <c r="I107" s="43">
        <f>'2017'!I16</f>
        <v>6.1500000000000001E-3</v>
      </c>
      <c r="J107" s="108">
        <f t="shared" si="15"/>
        <v>1078.0975282390059</v>
      </c>
      <c r="L107" s="94">
        <v>1078.09752823901</v>
      </c>
      <c r="M107" s="95"/>
      <c r="N107" s="42">
        <v>2017</v>
      </c>
      <c r="O107" s="43">
        <v>736.54942229894402</v>
      </c>
      <c r="P107" s="64">
        <f t="shared" si="16"/>
        <v>0</v>
      </c>
      <c r="Q107" s="43">
        <v>341.54810594006199</v>
      </c>
      <c r="R107" s="108">
        <f t="shared" si="14"/>
        <v>1078.0975282390059</v>
      </c>
    </row>
    <row r="108" spans="1:28" s="275" customFormat="1">
      <c r="A108" s="273">
        <v>2018</v>
      </c>
      <c r="B108" s="274">
        <f>'2018'!B16</f>
        <v>968.86435522282704</v>
      </c>
      <c r="C108" s="274">
        <f>'2018'!C16</f>
        <v>0</v>
      </c>
      <c r="D108" s="330">
        <f>'2018'!D16</f>
        <v>0</v>
      </c>
      <c r="E108" s="274">
        <f>'2018'!E16</f>
        <v>193.68816751862701</v>
      </c>
      <c r="F108" s="274">
        <f>'2018'!F16</f>
        <v>9.4299999999999991E-3</v>
      </c>
      <c r="G108" s="274">
        <f>'2018'!G16</f>
        <v>4.9189999999999998E-2</v>
      </c>
      <c r="H108" s="274">
        <f>'2018'!H16</f>
        <v>3.2189649999999999</v>
      </c>
      <c r="I108" s="274">
        <f>'2018'!I16</f>
        <v>6.4700000000000001E-3</v>
      </c>
      <c r="J108" s="274">
        <f t="shared" si="15"/>
        <v>1162.5525227414541</v>
      </c>
      <c r="L108" s="331">
        <f>(L107-L80)*100/L80</f>
        <v>23.686317248323519</v>
      </c>
      <c r="M108" s="275" t="s">
        <v>20</v>
      </c>
      <c r="N108" s="273">
        <v>2018</v>
      </c>
      <c r="O108" s="274">
        <v>968.86435522282704</v>
      </c>
      <c r="P108" s="330">
        <f t="shared" si="16"/>
        <v>0</v>
      </c>
      <c r="Q108" s="274">
        <v>193.68816751862701</v>
      </c>
      <c r="R108" s="274">
        <f t="shared" si="14"/>
        <v>1162.5525227414541</v>
      </c>
      <c r="Y108" s="332"/>
      <c r="AB108" s="332"/>
    </row>
    <row r="109" spans="1:28">
      <c r="A109" s="42">
        <v>2019</v>
      </c>
      <c r="B109" s="43">
        <f>'2019'!B16</f>
        <v>949.19053320334604</v>
      </c>
      <c r="C109" s="43">
        <f>'2019'!C16</f>
        <v>0</v>
      </c>
      <c r="D109" s="64">
        <f>'2019'!D16</f>
        <v>9.9500000000000005E-3</v>
      </c>
      <c r="E109" s="43">
        <f>'2019'!E16</f>
        <v>208.221249171083</v>
      </c>
      <c r="F109" s="43">
        <f>'2019'!F16</f>
        <v>6.9699999999999996E-3</v>
      </c>
      <c r="G109" s="43">
        <f>'2019'!G16</f>
        <v>3.6089999999999997E-2</v>
      </c>
      <c r="H109" s="43">
        <f>'2019'!H16</f>
        <v>1.733401</v>
      </c>
      <c r="I109" s="43">
        <f>'2019'!I16</f>
        <v>4.5399999999999998E-3</v>
      </c>
      <c r="J109" s="43">
        <f t="shared" si="15"/>
        <v>1160.496282374429</v>
      </c>
      <c r="N109" s="42">
        <v>2019</v>
      </c>
      <c r="O109" s="43">
        <v>949.19053320334604</v>
      </c>
      <c r="P109" s="64">
        <f t="shared" si="16"/>
        <v>3.0845000000000002</v>
      </c>
      <c r="Q109" s="43">
        <v>208.221249171083</v>
      </c>
      <c r="R109" s="108">
        <f t="shared" si="14"/>
        <v>1160.496282374429</v>
      </c>
    </row>
    <row r="110" spans="1:28">
      <c r="A110" s="42">
        <v>2020</v>
      </c>
      <c r="B110" s="43">
        <f>'2020'!B16</f>
        <v>904.45209659950206</v>
      </c>
      <c r="C110" s="43">
        <f>'2020'!C16</f>
        <v>0</v>
      </c>
      <c r="D110" s="64">
        <f>'2020'!D16</f>
        <v>0</v>
      </c>
      <c r="E110" s="43">
        <f>'2020'!E16</f>
        <v>227.72330990994999</v>
      </c>
      <c r="F110" s="43">
        <f>'2020'!F16</f>
        <v>5.9699999999999996E-3</v>
      </c>
      <c r="G110" s="43">
        <f>'2020'!G16</f>
        <v>3.1519999999999999E-2</v>
      </c>
      <c r="H110" s="43">
        <f>'2020'!H16</f>
        <v>1.219511</v>
      </c>
      <c r="I110" s="43">
        <f>'2020'!I16</f>
        <v>5.94E-3</v>
      </c>
      <c r="J110" s="43">
        <f t="shared" si="15"/>
        <v>1132.1754065094519</v>
      </c>
      <c r="N110" s="42">
        <v>2020</v>
      </c>
      <c r="O110" s="43">
        <v>904.45209659950206</v>
      </c>
      <c r="P110" s="64">
        <f t="shared" si="16"/>
        <v>0</v>
      </c>
      <c r="Q110" s="43">
        <v>227.72330990994999</v>
      </c>
      <c r="R110" s="108">
        <f t="shared" si="14"/>
        <v>1132.1754065094519</v>
      </c>
    </row>
    <row r="111" spans="1:28" s="39" customFormat="1" ht="11.4">
      <c r="A111" s="86" t="s">
        <v>20</v>
      </c>
      <c r="B111" s="88">
        <f>(B110-B80)*100/B80</f>
        <v>3.76459088877216</v>
      </c>
      <c r="C111" s="88"/>
      <c r="D111" s="88"/>
      <c r="E111" s="88">
        <f>(E110-E85)*100/E85</f>
        <v>6161.7257141664941</v>
      </c>
      <c r="F111" s="88">
        <f>(F110-F80)*100/F80</f>
        <v>-92.587534144524454</v>
      </c>
      <c r="G111" s="88">
        <f>(G110-G80)*100/G80</f>
        <v>-92.302056366922287</v>
      </c>
      <c r="H111" s="88">
        <f>(H110-H80)*100/H80</f>
        <v>-81.494999370274201</v>
      </c>
      <c r="I111" s="88">
        <f>(I110-I80)*100/I80</f>
        <v>-46.486486486486484</v>
      </c>
      <c r="J111" s="88">
        <f>(J110-J80)*100/J80</f>
        <v>29.890481002227652</v>
      </c>
      <c r="AB111" s="59"/>
    </row>
    <row r="112" spans="1:28" s="39" customFormat="1" ht="11.4">
      <c r="A112" s="86"/>
      <c r="B112" s="88"/>
      <c r="C112" s="88"/>
      <c r="D112" s="88"/>
      <c r="E112" s="88"/>
      <c r="F112" s="88"/>
      <c r="G112" s="88"/>
      <c r="H112" s="88"/>
      <c r="I112" s="88"/>
      <c r="J112" s="88"/>
      <c r="AB112" s="59"/>
    </row>
    <row r="113" spans="1:34" s="39" customFormat="1" ht="11.4">
      <c r="A113" s="86"/>
      <c r="B113" s="88"/>
      <c r="C113" s="88"/>
      <c r="D113" s="88"/>
      <c r="E113" s="88" t="s">
        <v>282</v>
      </c>
      <c r="F113" s="87">
        <f>(F108-F101)*100/F101</f>
        <v>13.751507840771998</v>
      </c>
      <c r="G113" s="87">
        <f>(G108-G101)*100/G101</f>
        <v>-96.567077724040232</v>
      </c>
      <c r="H113" s="87">
        <f>(H108-H101)*100/H101</f>
        <v>-11.603080057888398</v>
      </c>
      <c r="I113" s="87">
        <f>(I108-I101)*100/I101</f>
        <v>-97.462745098039221</v>
      </c>
      <c r="J113" s="88"/>
      <c r="AB113" s="59"/>
    </row>
    <row r="114" spans="1:34" s="39" customFormat="1" ht="11.4">
      <c r="A114" s="86"/>
      <c r="B114" s="88"/>
      <c r="C114" s="88"/>
      <c r="D114" s="88"/>
      <c r="E114" s="88" t="s">
        <v>312</v>
      </c>
      <c r="F114" s="87">
        <f>(F110-F108)*100/F108</f>
        <v>-36.691410392364794</v>
      </c>
      <c r="G114" s="87">
        <f>(G110-G108)*100/G108</f>
        <v>-35.921935352713966</v>
      </c>
      <c r="H114" s="87">
        <f>(H110-H108)*100/H108</f>
        <v>-62.114810195202494</v>
      </c>
      <c r="I114" s="87">
        <f>(I110-I108)*100/I108</f>
        <v>-8.1916537867078834</v>
      </c>
      <c r="J114" s="88"/>
      <c r="AB114" s="59"/>
    </row>
    <row r="115" spans="1:34" s="39" customFormat="1" ht="11.4">
      <c r="A115" s="86"/>
      <c r="B115" s="88"/>
      <c r="C115" s="88"/>
      <c r="D115" s="88"/>
      <c r="E115" s="88"/>
      <c r="F115" s="88"/>
      <c r="G115" s="88"/>
      <c r="H115" s="88"/>
      <c r="I115" s="88"/>
      <c r="J115" s="88"/>
      <c r="AB115" s="59"/>
    </row>
    <row r="116" spans="1:34" s="39" customFormat="1" ht="11.4">
      <c r="A116" s="86"/>
      <c r="B116" s="88"/>
      <c r="C116" s="88"/>
      <c r="D116" s="88"/>
      <c r="E116" s="88"/>
      <c r="F116" s="88"/>
      <c r="G116" s="88"/>
      <c r="H116" s="88"/>
      <c r="I116" s="88"/>
      <c r="J116" s="88"/>
      <c r="AB116" s="59"/>
    </row>
    <row r="117" spans="1:34" s="39" customFormat="1" ht="11.4">
      <c r="A117" s="86"/>
      <c r="B117" s="88"/>
      <c r="C117" s="88"/>
      <c r="D117" s="88"/>
      <c r="E117" s="88"/>
      <c r="F117" s="88"/>
      <c r="G117" s="88"/>
      <c r="H117" s="88"/>
      <c r="I117" s="88"/>
      <c r="J117" s="88"/>
      <c r="AB117" s="59"/>
    </row>
    <row r="118" spans="1:34" s="39" customFormat="1" ht="11.4">
      <c r="A118" s="86"/>
      <c r="B118" s="88"/>
      <c r="C118" s="88"/>
      <c r="D118" s="88"/>
      <c r="E118" s="88"/>
      <c r="F118" s="88"/>
      <c r="G118" s="88"/>
      <c r="H118" s="88"/>
      <c r="I118" s="88"/>
      <c r="J118" s="88"/>
      <c r="AB118" s="59"/>
    </row>
    <row r="119" spans="1:34" s="69" customFormat="1" ht="11.4">
      <c r="A119" s="89"/>
      <c r="B119" s="90"/>
      <c r="C119" s="90"/>
      <c r="D119" s="90"/>
      <c r="E119" s="90"/>
      <c r="F119" s="90"/>
      <c r="G119" s="90"/>
      <c r="H119" s="90"/>
      <c r="I119" s="90"/>
      <c r="J119" s="90"/>
      <c r="AB119" s="59"/>
    </row>
    <row r="120" spans="1:34" s="39" customFormat="1" ht="11.4">
      <c r="A120" s="86"/>
      <c r="B120" s="88"/>
      <c r="C120" s="88"/>
      <c r="D120" s="88"/>
      <c r="E120" s="88"/>
      <c r="F120" s="88"/>
      <c r="G120" s="88"/>
      <c r="H120" s="88"/>
      <c r="I120" s="88"/>
      <c r="J120" s="88"/>
      <c r="AB120" s="59"/>
    </row>
    <row r="121" spans="1:34" s="39" customFormat="1" ht="11.4">
      <c r="A121" s="86"/>
      <c r="B121" s="88"/>
      <c r="C121" s="88"/>
      <c r="D121" s="88"/>
      <c r="E121" s="88"/>
      <c r="F121" s="88"/>
      <c r="G121" s="88"/>
      <c r="H121" s="88"/>
      <c r="I121" s="88"/>
      <c r="J121" s="88"/>
      <c r="AB121" s="59"/>
    </row>
    <row r="122" spans="1:34" s="39" customFormat="1" ht="11.4">
      <c r="A122" s="86"/>
      <c r="B122" s="88"/>
      <c r="C122" s="88"/>
      <c r="D122" s="88"/>
      <c r="E122" s="88"/>
      <c r="F122" s="88"/>
      <c r="G122" s="88"/>
      <c r="H122" s="88"/>
      <c r="I122" s="88"/>
      <c r="J122" s="88"/>
      <c r="AB122" s="59"/>
    </row>
    <row r="123" spans="1:34">
      <c r="O123" s="60"/>
      <c r="P123" s="60"/>
      <c r="Q123" s="60"/>
      <c r="R123" s="60"/>
      <c r="S123" s="60"/>
      <c r="T123" s="60"/>
      <c r="U123" s="60"/>
      <c r="W123" s="60"/>
      <c r="X123" s="60"/>
      <c r="Z123" s="60"/>
      <c r="AA123" s="60"/>
      <c r="AC123" s="60"/>
    </row>
    <row r="124" spans="1:34" s="39" customFormat="1">
      <c r="A124" s="39" t="s">
        <v>33</v>
      </c>
      <c r="L124" s="39" t="s">
        <v>2</v>
      </c>
      <c r="N124" s="59" t="s">
        <v>34</v>
      </c>
      <c r="O124" s="59"/>
      <c r="P124" s="59"/>
      <c r="Q124" s="59"/>
      <c r="R124" s="59"/>
      <c r="S124" s="59"/>
      <c r="T124" s="59"/>
      <c r="U124" s="59"/>
      <c r="V124" s="59" t="s">
        <v>35</v>
      </c>
      <c r="W124" s="59"/>
      <c r="X124" s="59"/>
      <c r="Y124" s="59"/>
      <c r="Z124" s="59"/>
      <c r="AA124" s="59"/>
      <c r="AB124" s="59"/>
      <c r="AC124" s="59"/>
      <c r="AF124" s="39" t="s">
        <v>40</v>
      </c>
      <c r="AG124" s="34"/>
      <c r="AH124" s="34"/>
    </row>
    <row r="125" spans="1:34" ht="22.8">
      <c r="A125" s="40" t="s">
        <v>4</v>
      </c>
      <c r="B125" s="41" t="s">
        <v>5</v>
      </c>
      <c r="C125" s="41" t="s">
        <v>6</v>
      </c>
      <c r="D125" s="41" t="s">
        <v>7</v>
      </c>
      <c r="E125" s="41" t="s">
        <v>26</v>
      </c>
      <c r="F125" s="41" t="s">
        <v>9</v>
      </c>
      <c r="G125" s="41" t="s">
        <v>10</v>
      </c>
      <c r="H125" s="41" t="s">
        <v>11</v>
      </c>
      <c r="I125" s="41" t="s">
        <v>12</v>
      </c>
      <c r="J125" s="79" t="s">
        <v>25</v>
      </c>
      <c r="L125" s="96" t="s">
        <v>36</v>
      </c>
      <c r="N125" s="97" t="s">
        <v>37</v>
      </c>
      <c r="O125" s="97" t="s">
        <v>6</v>
      </c>
      <c r="P125" s="97" t="s">
        <v>7</v>
      </c>
      <c r="Q125" s="97" t="s">
        <v>9</v>
      </c>
      <c r="R125" s="97" t="s">
        <v>10</v>
      </c>
      <c r="S125" s="97" t="s">
        <v>11</v>
      </c>
      <c r="T125" s="100" t="s">
        <v>38</v>
      </c>
      <c r="U125" s="101"/>
      <c r="V125" s="97" t="s">
        <v>37</v>
      </c>
      <c r="W125" s="97" t="s">
        <v>39</v>
      </c>
      <c r="X125" s="97" t="s">
        <v>6</v>
      </c>
      <c r="Y125" s="97" t="s">
        <v>7</v>
      </c>
      <c r="Z125" s="97" t="s">
        <v>9</v>
      </c>
      <c r="AA125" s="133" t="s">
        <v>10</v>
      </c>
      <c r="AB125" s="101"/>
      <c r="AC125" s="135" t="s">
        <v>38</v>
      </c>
      <c r="AD125" s="101"/>
      <c r="AF125" s="106" t="s">
        <v>37</v>
      </c>
      <c r="AG125" s="106" t="s">
        <v>6</v>
      </c>
      <c r="AH125" s="106" t="s">
        <v>7</v>
      </c>
    </row>
    <row r="126" spans="1:34" ht="13.2">
      <c r="A126" s="42">
        <v>1990</v>
      </c>
      <c r="B126" s="43">
        <v>0</v>
      </c>
      <c r="C126" s="43">
        <f>'1990'!C46</f>
        <v>123.711251831623</v>
      </c>
      <c r="D126" s="43">
        <f>'1990'!D46</f>
        <v>12.386130086481799</v>
      </c>
      <c r="E126" s="43">
        <f>'1990'!E46</f>
        <v>0</v>
      </c>
      <c r="F126" s="43">
        <f>'1990'!F46</f>
        <v>0.30692723999999999</v>
      </c>
      <c r="G126" s="43">
        <f>'1990'!G46</f>
        <v>11.294915700000001</v>
      </c>
      <c r="H126" s="43">
        <f>'1990'!H46</f>
        <v>0</v>
      </c>
      <c r="I126" s="43">
        <f>'1990'!I46</f>
        <v>0</v>
      </c>
      <c r="J126" s="43">
        <f>B126+(C126*21)+(D126*310)+E126</f>
        <v>6437.6366152734408</v>
      </c>
      <c r="L126" s="94">
        <v>6437.6366152734399</v>
      </c>
      <c r="N126" s="98">
        <v>1990</v>
      </c>
      <c r="O126" s="108">
        <v>123.711251831623</v>
      </c>
      <c r="P126" s="108">
        <v>12.386130086481799</v>
      </c>
      <c r="Q126" s="99">
        <v>0.30692130000000001</v>
      </c>
      <c r="R126" s="99">
        <v>11.29470384</v>
      </c>
      <c r="S126" s="99">
        <v>0</v>
      </c>
      <c r="T126" s="99">
        <f>(O126*21)+(P126*310)</f>
        <v>6437.6366152734408</v>
      </c>
      <c r="U126" s="102"/>
      <c r="V126" s="98">
        <v>1990</v>
      </c>
      <c r="W126" s="99">
        <v>-10273.525171351601</v>
      </c>
      <c r="X126" s="103">
        <v>9.3060000000000003E-6</v>
      </c>
      <c r="Y126" s="103">
        <v>5.1480000000000003E-7</v>
      </c>
      <c r="Z126" s="104">
        <v>5.9399999999999999E-6</v>
      </c>
      <c r="AA126" s="134">
        <v>2.1185999999999999E-4</v>
      </c>
      <c r="AB126" s="139"/>
      <c r="AC126" s="136">
        <f>(X126*21)+(Y126*310)</f>
        <v>3.5501400000000001E-4</v>
      </c>
      <c r="AD126" s="105"/>
      <c r="AF126" s="107">
        <v>1990</v>
      </c>
      <c r="AG126" s="108">
        <f t="shared" ref="AG126:AG156" si="17">O126*21</f>
        <v>2597.9362884640832</v>
      </c>
      <c r="AH126" s="108">
        <f t="shared" ref="AH126:AH156" si="18">P126*310</f>
        <v>3839.7003268093576</v>
      </c>
    </row>
    <row r="127" spans="1:34" ht="13.2">
      <c r="A127" s="42">
        <v>1991</v>
      </c>
      <c r="B127" s="43">
        <v>0</v>
      </c>
      <c r="C127" s="43">
        <f>'1991'!C46</f>
        <v>121.080187675145</v>
      </c>
      <c r="D127" s="43">
        <f>'1991'!D46</f>
        <v>13.222242873135899</v>
      </c>
      <c r="E127" s="43">
        <f>'1991'!E46</f>
        <v>0</v>
      </c>
      <c r="F127" s="43">
        <f>'1991'!F46</f>
        <v>0.30135736000000002</v>
      </c>
      <c r="G127" s="43">
        <f>'1991'!G46</f>
        <v>11.08938536</v>
      </c>
      <c r="H127" s="43">
        <f>'1991'!H46</f>
        <v>0</v>
      </c>
      <c r="I127" s="43">
        <f>'1991'!I46</f>
        <v>0</v>
      </c>
      <c r="J127" s="43">
        <f t="shared" ref="J127:J156" si="19">B127+(C127*21)+(D127*310)+E127</f>
        <v>6641.5792318501735</v>
      </c>
      <c r="L127" s="94">
        <v>6641.5792318501799</v>
      </c>
      <c r="N127" s="98">
        <v>1991</v>
      </c>
      <c r="O127" s="108">
        <v>121.080187675145</v>
      </c>
      <c r="P127" s="108">
        <v>13.222242873135899</v>
      </c>
      <c r="Q127" s="99">
        <v>0.30085840000000003</v>
      </c>
      <c r="R127" s="99">
        <v>11.071589120000001</v>
      </c>
      <c r="S127" s="99">
        <v>0</v>
      </c>
      <c r="T127" s="99">
        <f t="shared" ref="T127:T156" si="20">(O127*21)+(P127*310)</f>
        <v>6641.5792318501735</v>
      </c>
      <c r="U127" s="102"/>
      <c r="V127" s="98">
        <v>1991</v>
      </c>
      <c r="W127" s="99">
        <v>-10294.4825360862</v>
      </c>
      <c r="X127" s="103">
        <v>7.8170400000000004E-4</v>
      </c>
      <c r="Y127" s="103">
        <v>4.32432E-5</v>
      </c>
      <c r="Z127" s="104">
        <v>4.9896000000000001E-4</v>
      </c>
      <c r="AA127" s="134">
        <v>1.7796240000000001E-2</v>
      </c>
      <c r="AB127" s="139"/>
      <c r="AC127" s="136">
        <f t="shared" ref="AC127:AC156" si="21">(X127*21)+(Y127*310)</f>
        <v>2.9821175999999998E-2</v>
      </c>
      <c r="AD127" s="105"/>
      <c r="AF127" s="107">
        <v>1991</v>
      </c>
      <c r="AG127" s="108">
        <f t="shared" si="17"/>
        <v>2542.6839411780447</v>
      </c>
      <c r="AH127" s="108">
        <f t="shared" si="18"/>
        <v>4098.8952906721288</v>
      </c>
    </row>
    <row r="128" spans="1:34" ht="13.2">
      <c r="A128" s="42">
        <v>1992</v>
      </c>
      <c r="B128" s="43">
        <v>0</v>
      </c>
      <c r="C128" s="43">
        <f>'1992'!C46</f>
        <v>113.43960615356301</v>
      </c>
      <c r="D128" s="43">
        <f>'1992'!D46</f>
        <v>11.8994595972882</v>
      </c>
      <c r="E128" s="43">
        <f>'1992'!E46</f>
        <v>0</v>
      </c>
      <c r="F128" s="43">
        <f>'1992'!F46</f>
        <v>0.33509654</v>
      </c>
      <c r="G128" s="43">
        <f>'1992'!G46</f>
        <v>12.33154594</v>
      </c>
      <c r="H128" s="43">
        <f>'1992'!H46</f>
        <v>0</v>
      </c>
      <c r="I128" s="43">
        <f>'1992'!I46</f>
        <v>0</v>
      </c>
      <c r="J128" s="43">
        <f t="shared" si="19"/>
        <v>6071.0642043841654</v>
      </c>
      <c r="L128" s="94">
        <v>6071.0642043841599</v>
      </c>
      <c r="N128" s="98">
        <v>1992</v>
      </c>
      <c r="O128" s="108">
        <v>113.43960615356301</v>
      </c>
      <c r="P128" s="108">
        <v>11.8994595972882</v>
      </c>
      <c r="Q128" s="99">
        <v>0.33509060000000002</v>
      </c>
      <c r="R128" s="99">
        <v>12.33133408</v>
      </c>
      <c r="S128" s="99">
        <v>0</v>
      </c>
      <c r="T128" s="99">
        <f t="shared" si="20"/>
        <v>6071.0642043841654</v>
      </c>
      <c r="U128" s="102"/>
      <c r="V128" s="98">
        <v>1992</v>
      </c>
      <c r="W128" s="99">
        <v>-10289.530417681401</v>
      </c>
      <c r="X128" s="103">
        <v>9.3060000000000003E-6</v>
      </c>
      <c r="Y128" s="103">
        <v>5.1480000000000003E-7</v>
      </c>
      <c r="Z128" s="104">
        <v>5.9399999999999999E-6</v>
      </c>
      <c r="AA128" s="134">
        <v>2.1185999999999999E-4</v>
      </c>
      <c r="AB128" s="139"/>
      <c r="AC128" s="136">
        <f t="shared" si="21"/>
        <v>3.5501400000000001E-4</v>
      </c>
      <c r="AD128" s="105"/>
      <c r="AF128" s="107">
        <v>1992</v>
      </c>
      <c r="AG128" s="108">
        <f t="shared" si="17"/>
        <v>2382.2317292248231</v>
      </c>
      <c r="AH128" s="108">
        <f t="shared" si="18"/>
        <v>3688.8324751593418</v>
      </c>
    </row>
    <row r="129" spans="1:34" ht="13.2">
      <c r="A129" s="42">
        <v>1993</v>
      </c>
      <c r="B129" s="43">
        <v>0</v>
      </c>
      <c r="C129" s="43">
        <f>'1993'!C46</f>
        <v>103.468135163756</v>
      </c>
      <c r="D129" s="43">
        <f>'1993'!D46</f>
        <v>5.7581641918699296</v>
      </c>
      <c r="E129" s="43">
        <f>'1993'!E46</f>
        <v>0</v>
      </c>
      <c r="F129" s="43">
        <f>'1993'!F46</f>
        <v>0.39195410000000003</v>
      </c>
      <c r="G129" s="43">
        <f>'1993'!G46</f>
        <v>14.419938999999999</v>
      </c>
      <c r="H129" s="43">
        <f>'1993'!H46</f>
        <v>0</v>
      </c>
      <c r="I129" s="43">
        <f>'1993'!I46</f>
        <v>0</v>
      </c>
      <c r="J129" s="43">
        <f t="shared" si="19"/>
        <v>3957.8617379185544</v>
      </c>
      <c r="L129" s="94">
        <v>3957.8617379185498</v>
      </c>
      <c r="N129" s="98">
        <v>1993</v>
      </c>
      <c r="O129" s="108">
        <v>103.468135163756</v>
      </c>
      <c r="P129" s="108">
        <v>5.7581641918699296</v>
      </c>
      <c r="Q129" s="99">
        <v>0.3884495</v>
      </c>
      <c r="R129" s="99">
        <v>14.2949416</v>
      </c>
      <c r="S129" s="99">
        <v>0</v>
      </c>
      <c r="T129" s="99">
        <f t="shared" si="20"/>
        <v>3957.8617379185544</v>
      </c>
      <c r="U129" s="102"/>
      <c r="V129" s="98">
        <v>1993</v>
      </c>
      <c r="W129" s="99">
        <v>-10293.5741052142</v>
      </c>
      <c r="X129" s="103">
        <v>5.4905400000000004E-3</v>
      </c>
      <c r="Y129" s="103">
        <v>3.0373200000000003E-4</v>
      </c>
      <c r="Z129" s="104">
        <v>3.5046000000000001E-3</v>
      </c>
      <c r="AA129" s="134">
        <v>0.12499739999999999</v>
      </c>
      <c r="AB129" s="139"/>
      <c r="AC129" s="136">
        <f t="shared" si="21"/>
        <v>0.20945826000000001</v>
      </c>
      <c r="AD129" s="105"/>
      <c r="AF129" s="107">
        <v>1993</v>
      </c>
      <c r="AG129" s="108">
        <f t="shared" si="17"/>
        <v>2172.8308384388761</v>
      </c>
      <c r="AH129" s="108">
        <f t="shared" si="18"/>
        <v>1785.0308994796781</v>
      </c>
    </row>
    <row r="130" spans="1:34" ht="13.2">
      <c r="A130" s="42">
        <v>1994</v>
      </c>
      <c r="B130" s="43">
        <v>0</v>
      </c>
      <c r="C130" s="43">
        <f>'1994'!C46</f>
        <v>84.314428056308401</v>
      </c>
      <c r="D130" s="43">
        <f>'1994'!D46</f>
        <v>4.4629295341347399</v>
      </c>
      <c r="E130" s="43">
        <f>'1994'!E46</f>
        <v>0</v>
      </c>
      <c r="F130" s="43">
        <f>'1994'!F46</f>
        <v>0.37716833999999999</v>
      </c>
      <c r="G130" s="43">
        <f>'1994'!G46</f>
        <v>13.87877838</v>
      </c>
      <c r="H130" s="43">
        <f>'1994'!H46</f>
        <v>0</v>
      </c>
      <c r="I130" s="43">
        <f>'1994'!I46</f>
        <v>0</v>
      </c>
      <c r="J130" s="43">
        <f t="shared" si="19"/>
        <v>3154.1111447642461</v>
      </c>
      <c r="L130" s="94">
        <v>3154.1111447642502</v>
      </c>
      <c r="N130" s="98">
        <v>1994</v>
      </c>
      <c r="O130" s="108">
        <v>84.314428056308401</v>
      </c>
      <c r="P130" s="108">
        <v>4.4629295341347399</v>
      </c>
      <c r="Q130" s="99">
        <v>0.37627139999999998</v>
      </c>
      <c r="R130" s="99">
        <v>13.846787519999999</v>
      </c>
      <c r="S130" s="99">
        <v>0</v>
      </c>
      <c r="T130" s="99">
        <f t="shared" si="20"/>
        <v>3154.1111447642461</v>
      </c>
      <c r="U130" s="102"/>
      <c r="V130" s="98">
        <v>1994</v>
      </c>
      <c r="W130" s="99">
        <v>-10309.734291492099</v>
      </c>
      <c r="X130" s="103">
        <v>1.405206E-3</v>
      </c>
      <c r="Y130" s="103">
        <v>7.77348E-5</v>
      </c>
      <c r="Z130" s="104">
        <v>8.9694000000000004E-4</v>
      </c>
      <c r="AA130" s="134">
        <v>3.1990860000000003E-2</v>
      </c>
      <c r="AB130" s="139"/>
      <c r="AC130" s="136">
        <f t="shared" si="21"/>
        <v>5.3607113999999997E-2</v>
      </c>
      <c r="AD130" s="105"/>
      <c r="AF130" s="107">
        <v>1994</v>
      </c>
      <c r="AG130" s="108">
        <f t="shared" si="17"/>
        <v>1770.6029891824764</v>
      </c>
      <c r="AH130" s="108">
        <f t="shared" si="18"/>
        <v>1383.5081555817694</v>
      </c>
    </row>
    <row r="131" spans="1:34" ht="13.2">
      <c r="A131" s="42">
        <v>1995</v>
      </c>
      <c r="B131" s="43">
        <v>0</v>
      </c>
      <c r="C131" s="43">
        <f>'1995'!C46</f>
        <v>78.157858470457398</v>
      </c>
      <c r="D131" s="43">
        <f>'1995'!D46</f>
        <v>3.78497523594804</v>
      </c>
      <c r="E131" s="43">
        <f>'1995'!E46</f>
        <v>0</v>
      </c>
      <c r="F131" s="43">
        <f>'1995'!F46</f>
        <v>0.40249452000000002</v>
      </c>
      <c r="G131" s="43">
        <f>'1995'!G46</f>
        <v>14.81167716</v>
      </c>
      <c r="H131" s="43">
        <f>'1995'!H46</f>
        <v>0</v>
      </c>
      <c r="I131" s="43">
        <f>'1995'!I46</f>
        <v>0</v>
      </c>
      <c r="J131" s="43">
        <f t="shared" si="19"/>
        <v>2814.6573510234975</v>
      </c>
      <c r="L131" s="94">
        <v>2814.6573510234998</v>
      </c>
      <c r="N131" s="98">
        <v>1995</v>
      </c>
      <c r="O131" s="108">
        <v>78.157858470457398</v>
      </c>
      <c r="P131" s="108">
        <v>3.78497523594804</v>
      </c>
      <c r="Q131" s="99">
        <v>0.40238760000000001</v>
      </c>
      <c r="R131" s="99">
        <v>14.807863680000001</v>
      </c>
      <c r="S131" s="99">
        <v>0</v>
      </c>
      <c r="T131" s="99">
        <f t="shared" si="20"/>
        <v>2814.6573510234975</v>
      </c>
      <c r="U131" s="102"/>
      <c r="V131" s="98">
        <v>1995</v>
      </c>
      <c r="W131" s="99">
        <v>-10323.6469528208</v>
      </c>
      <c r="X131" s="103">
        <v>1.67508E-4</v>
      </c>
      <c r="Y131" s="103">
        <v>9.2663999999999999E-6</v>
      </c>
      <c r="Z131" s="104">
        <v>1.0692E-4</v>
      </c>
      <c r="AA131" s="134">
        <v>3.8134800000000002E-3</v>
      </c>
      <c r="AB131" s="139"/>
      <c r="AC131" s="136">
        <f t="shared" si="21"/>
        <v>6.3902519999999999E-3</v>
      </c>
      <c r="AD131" s="105"/>
      <c r="AF131" s="107">
        <v>1995</v>
      </c>
      <c r="AG131" s="108">
        <f t="shared" si="17"/>
        <v>1641.3150278796054</v>
      </c>
      <c r="AH131" s="108">
        <f t="shared" si="18"/>
        <v>1173.3423231438924</v>
      </c>
    </row>
    <row r="132" spans="1:34" ht="13.2">
      <c r="A132" s="42">
        <v>1996</v>
      </c>
      <c r="B132" s="43">
        <v>0</v>
      </c>
      <c r="C132" s="43">
        <f>'1996'!C46</f>
        <v>74.538250402569304</v>
      </c>
      <c r="D132" s="43">
        <f>'1996'!D46</f>
        <v>3.7704491246249501</v>
      </c>
      <c r="E132" s="43">
        <f>'1996'!E46</f>
        <v>0</v>
      </c>
      <c r="F132" s="43">
        <f>'1996'!F46</f>
        <v>0.50347560000000002</v>
      </c>
      <c r="G132" s="43">
        <f>'1996'!G46</f>
        <v>18.52790208</v>
      </c>
      <c r="H132" s="43">
        <f>'1996'!H46</f>
        <v>0</v>
      </c>
      <c r="I132" s="43">
        <f>'1996'!I46</f>
        <v>0</v>
      </c>
      <c r="J132" s="43">
        <f t="shared" si="19"/>
        <v>2734.1424870876899</v>
      </c>
      <c r="L132" s="94">
        <v>2734.1424870876899</v>
      </c>
      <c r="N132" s="98">
        <v>1996</v>
      </c>
      <c r="O132" s="108">
        <v>74.538250402569304</v>
      </c>
      <c r="P132" s="108">
        <v>3.7704491246249501</v>
      </c>
      <c r="Q132" s="99">
        <v>0.50347560000000002</v>
      </c>
      <c r="R132" s="99">
        <v>18.52790208</v>
      </c>
      <c r="S132" s="99">
        <v>0</v>
      </c>
      <c r="T132" s="99">
        <f t="shared" si="20"/>
        <v>2734.1424870876899</v>
      </c>
      <c r="U132" s="102"/>
      <c r="V132" s="98">
        <v>1996</v>
      </c>
      <c r="W132" s="99">
        <v>-10032.158757167101</v>
      </c>
      <c r="X132" s="103">
        <v>0</v>
      </c>
      <c r="Y132" s="103">
        <v>0</v>
      </c>
      <c r="Z132" s="104">
        <v>0</v>
      </c>
      <c r="AA132" s="134">
        <v>0</v>
      </c>
      <c r="AB132" s="139"/>
      <c r="AC132" s="136">
        <f t="shared" si="21"/>
        <v>0</v>
      </c>
      <c r="AD132" s="105"/>
      <c r="AF132" s="107">
        <v>1996</v>
      </c>
      <c r="AG132" s="108">
        <f t="shared" si="17"/>
        <v>1565.3032584539553</v>
      </c>
      <c r="AH132" s="108">
        <f t="shared" si="18"/>
        <v>1168.8392286337346</v>
      </c>
    </row>
    <row r="133" spans="1:34" ht="13.2">
      <c r="A133" s="42">
        <v>1997</v>
      </c>
      <c r="B133" s="43">
        <v>0</v>
      </c>
      <c r="C133" s="43">
        <f>'1997'!C46</f>
        <v>77.461657942772604</v>
      </c>
      <c r="D133" s="43">
        <f>'1997'!D46</f>
        <v>4.8972459115169498</v>
      </c>
      <c r="E133" s="43">
        <f>'1997'!E46</f>
        <v>0</v>
      </c>
      <c r="F133" s="43">
        <f>'1997'!F46</f>
        <v>0.57816968000000002</v>
      </c>
      <c r="G133" s="43">
        <f>'1997'!G46</f>
        <v>21.275183380000001</v>
      </c>
      <c r="H133" s="43">
        <f>'1997'!H46</f>
        <v>0</v>
      </c>
      <c r="I133" s="43">
        <f>'1997'!I46</f>
        <v>0</v>
      </c>
      <c r="J133" s="43">
        <f t="shared" si="19"/>
        <v>3144.8410493684787</v>
      </c>
      <c r="L133" s="94">
        <v>3144.8410493684801</v>
      </c>
      <c r="N133" s="98">
        <v>1997</v>
      </c>
      <c r="O133" s="108">
        <v>77.461657942772604</v>
      </c>
      <c r="P133" s="108">
        <v>4.8972459115169498</v>
      </c>
      <c r="Q133" s="99">
        <v>0.57688070000000002</v>
      </c>
      <c r="R133" s="99">
        <v>21.22920976</v>
      </c>
      <c r="S133" s="99">
        <v>0</v>
      </c>
      <c r="T133" s="99">
        <f t="shared" si="20"/>
        <v>3144.8410493684787</v>
      </c>
      <c r="U133" s="102"/>
      <c r="V133" s="98">
        <v>1997</v>
      </c>
      <c r="W133" s="99">
        <v>-10303.285695286801</v>
      </c>
      <c r="X133" s="103">
        <v>2.019402E-3</v>
      </c>
      <c r="Y133" s="103">
        <v>1.117116E-4</v>
      </c>
      <c r="Z133" s="104">
        <v>1.2889799999999999E-3</v>
      </c>
      <c r="AA133" s="134">
        <v>4.597362E-2</v>
      </c>
      <c r="AB133" s="139"/>
      <c r="AC133" s="136">
        <f t="shared" si="21"/>
        <v>7.7038038000000003E-2</v>
      </c>
      <c r="AD133" s="105"/>
      <c r="AF133" s="107">
        <v>1997</v>
      </c>
      <c r="AG133" s="108">
        <f t="shared" si="17"/>
        <v>1626.6948167982246</v>
      </c>
      <c r="AH133" s="108">
        <f t="shared" si="18"/>
        <v>1518.1462325702544</v>
      </c>
    </row>
    <row r="134" spans="1:34" ht="13.2">
      <c r="A134" s="42">
        <v>1998</v>
      </c>
      <c r="B134" s="43">
        <v>0</v>
      </c>
      <c r="C134" s="43">
        <f>'1998'!C46</f>
        <v>79.155210609242999</v>
      </c>
      <c r="D134" s="43">
        <f>'1998'!D46</f>
        <v>4.6856576679150796</v>
      </c>
      <c r="E134" s="43">
        <f>'1998'!E46</f>
        <v>0</v>
      </c>
      <c r="F134" s="43">
        <f>'1998'!F46</f>
        <v>0.56108665999999996</v>
      </c>
      <c r="G134" s="43">
        <f>'1998'!G46</f>
        <v>20.646716739999999</v>
      </c>
      <c r="H134" s="43">
        <f>'1998'!H46</f>
        <v>0</v>
      </c>
      <c r="I134" s="43">
        <f>'1998'!I46</f>
        <v>0</v>
      </c>
      <c r="J134" s="43">
        <f t="shared" si="19"/>
        <v>3114.8132998477777</v>
      </c>
      <c r="L134" s="94">
        <v>3114.8132998477799</v>
      </c>
      <c r="N134" s="98">
        <v>1998</v>
      </c>
      <c r="O134" s="108">
        <v>79.155210609242999</v>
      </c>
      <c r="P134" s="108">
        <v>4.6856576679150796</v>
      </c>
      <c r="Q134" s="99">
        <v>0.55996400000000002</v>
      </c>
      <c r="R134" s="99">
        <v>20.606675200000002</v>
      </c>
      <c r="S134" s="99">
        <v>0</v>
      </c>
      <c r="T134" s="99">
        <f t="shared" si="20"/>
        <v>3114.8132998477777</v>
      </c>
      <c r="U134" s="102"/>
      <c r="V134" s="98">
        <v>1998</v>
      </c>
      <c r="W134" s="99">
        <v>-10331.5113478896</v>
      </c>
      <c r="X134" s="103">
        <v>1.7588339999999999E-3</v>
      </c>
      <c r="Y134" s="103">
        <v>9.7297200000000001E-5</v>
      </c>
      <c r="Z134" s="104">
        <v>1.1226599999999999E-3</v>
      </c>
      <c r="AA134" s="134">
        <v>4.004154E-2</v>
      </c>
      <c r="AB134" s="139"/>
      <c r="AC134" s="136">
        <f t="shared" si="21"/>
        <v>6.7097645999999997E-2</v>
      </c>
      <c r="AD134" s="105"/>
      <c r="AF134" s="107">
        <v>1998</v>
      </c>
      <c r="AG134" s="108">
        <f t="shared" si="17"/>
        <v>1662.2594227941031</v>
      </c>
      <c r="AH134" s="108">
        <f t="shared" si="18"/>
        <v>1452.5538770536748</v>
      </c>
    </row>
    <row r="135" spans="1:34" ht="13.2">
      <c r="A135" s="42">
        <v>1999</v>
      </c>
      <c r="B135" s="43">
        <v>0</v>
      </c>
      <c r="C135" s="43">
        <f>'1999'!C46</f>
        <v>80.884134410565906</v>
      </c>
      <c r="D135" s="43">
        <f>'1999'!D46</f>
        <v>4.6966051776162097</v>
      </c>
      <c r="E135" s="43">
        <f>'1999'!E46</f>
        <v>0</v>
      </c>
      <c r="F135" s="43">
        <f>'1999'!F46</f>
        <v>0.56371868000000003</v>
      </c>
      <c r="G135" s="43">
        <f>'1999'!G46</f>
        <v>20.744194419999999</v>
      </c>
      <c r="H135" s="43">
        <f>'1999'!H46</f>
        <v>0</v>
      </c>
      <c r="I135" s="43">
        <f>'1999'!I46</f>
        <v>0</v>
      </c>
      <c r="J135" s="43">
        <f t="shared" si="19"/>
        <v>3154.5144276829087</v>
      </c>
      <c r="L135" s="94">
        <v>3154.5144276829101</v>
      </c>
      <c r="N135" s="98">
        <v>1999</v>
      </c>
      <c r="O135" s="108">
        <v>80.884134410565906</v>
      </c>
      <c r="P135" s="108">
        <v>4.6966051776162097</v>
      </c>
      <c r="Q135" s="99">
        <v>0.56314249999999999</v>
      </c>
      <c r="R135" s="99">
        <v>20.723644</v>
      </c>
      <c r="S135" s="99">
        <v>0</v>
      </c>
      <c r="T135" s="99">
        <f t="shared" si="20"/>
        <v>3154.5144276829087</v>
      </c>
      <c r="U135" s="102"/>
      <c r="V135" s="98">
        <v>1999</v>
      </c>
      <c r="W135" s="99">
        <v>-10339.0948362698</v>
      </c>
      <c r="X135" s="103">
        <v>9.0268200000000003E-4</v>
      </c>
      <c r="Y135" s="103">
        <v>4.9935599999999997E-5</v>
      </c>
      <c r="Z135" s="104">
        <v>5.7618000000000003E-4</v>
      </c>
      <c r="AA135" s="134">
        <v>2.055042E-2</v>
      </c>
      <c r="AB135" s="139"/>
      <c r="AC135" s="136">
        <f t="shared" si="21"/>
        <v>3.4436358E-2</v>
      </c>
      <c r="AD135" s="105"/>
      <c r="AF135" s="107">
        <v>1999</v>
      </c>
      <c r="AG135" s="108">
        <f t="shared" si="17"/>
        <v>1698.5668226218841</v>
      </c>
      <c r="AH135" s="108">
        <f t="shared" si="18"/>
        <v>1455.9476050610249</v>
      </c>
    </row>
    <row r="136" spans="1:34" ht="13.2">
      <c r="A136" s="42">
        <v>2000</v>
      </c>
      <c r="B136" s="43">
        <v>0</v>
      </c>
      <c r="C136" s="43">
        <f>'2000'!C46</f>
        <v>81.958318046640699</v>
      </c>
      <c r="D136" s="43">
        <f>'2000'!D46</f>
        <v>4.8029648389016497</v>
      </c>
      <c r="E136" s="43">
        <f>'2000'!E46</f>
        <v>0</v>
      </c>
      <c r="F136" s="43">
        <f>'2000'!F46</f>
        <v>0.59349810000000003</v>
      </c>
      <c r="G136" s="43">
        <f>'2000'!G46</f>
        <v>21.840427139999999</v>
      </c>
      <c r="H136" s="43">
        <f>'2000'!H46</f>
        <v>0</v>
      </c>
      <c r="I136" s="43">
        <f>'2000'!I46</f>
        <v>0</v>
      </c>
      <c r="J136" s="43">
        <f t="shared" si="19"/>
        <v>3210.043779038966</v>
      </c>
      <c r="L136" s="94">
        <v>3210.0437790389701</v>
      </c>
      <c r="N136" s="98">
        <v>2000</v>
      </c>
      <c r="O136" s="108">
        <v>81.958318046640699</v>
      </c>
      <c r="P136" s="108">
        <v>4.8029648389016497</v>
      </c>
      <c r="Q136" s="99">
        <v>0.59323079999999995</v>
      </c>
      <c r="R136" s="99">
        <v>21.830893440000001</v>
      </c>
      <c r="S136" s="99">
        <v>0</v>
      </c>
      <c r="T136" s="99">
        <f t="shared" si="20"/>
        <v>3210.043779038966</v>
      </c>
      <c r="U136" s="102"/>
      <c r="V136" s="98">
        <v>2000</v>
      </c>
      <c r="W136" s="99">
        <v>-10303.876819938399</v>
      </c>
      <c r="X136" s="103">
        <v>4.1877E-4</v>
      </c>
      <c r="Y136" s="103">
        <v>2.3166000000000001E-5</v>
      </c>
      <c r="Z136" s="104">
        <v>2.6729999999999999E-4</v>
      </c>
      <c r="AA136" s="134">
        <v>9.5337000000000009E-3</v>
      </c>
      <c r="AB136" s="139"/>
      <c r="AC136" s="136">
        <f t="shared" si="21"/>
        <v>1.5975630000000001E-2</v>
      </c>
      <c r="AD136" s="105"/>
      <c r="AF136" s="107">
        <v>2000</v>
      </c>
      <c r="AG136" s="108">
        <f t="shared" si="17"/>
        <v>1721.1246789794548</v>
      </c>
      <c r="AH136" s="108">
        <f t="shared" si="18"/>
        <v>1488.9191000595115</v>
      </c>
    </row>
    <row r="137" spans="1:34" ht="13.2">
      <c r="A137" s="42">
        <v>2001</v>
      </c>
      <c r="B137" s="43">
        <v>0</v>
      </c>
      <c r="C137" s="43">
        <f>'2001'!C46</f>
        <v>82.819309298279094</v>
      </c>
      <c r="D137" s="43">
        <f>'2001'!D46</f>
        <v>4.7979751520095002</v>
      </c>
      <c r="E137" s="43">
        <f>'2001'!E46</f>
        <v>0</v>
      </c>
      <c r="F137" s="43">
        <f>'2001'!F46</f>
        <v>0.61298037999999999</v>
      </c>
      <c r="G137" s="43">
        <f>'2001'!G46</f>
        <v>22.556856679999999</v>
      </c>
      <c r="H137" s="43">
        <f>'2001'!H46</f>
        <v>0</v>
      </c>
      <c r="I137" s="43">
        <f>'2001'!I46</f>
        <v>0</v>
      </c>
      <c r="J137" s="43">
        <f t="shared" si="19"/>
        <v>3226.5777923868063</v>
      </c>
      <c r="L137" s="94">
        <v>3226.57779238681</v>
      </c>
      <c r="N137" s="98">
        <v>2001</v>
      </c>
      <c r="O137" s="108">
        <v>82.819309298279094</v>
      </c>
      <c r="P137" s="108">
        <v>4.7979751520095002</v>
      </c>
      <c r="Q137" s="99">
        <v>0.61225569999999996</v>
      </c>
      <c r="R137" s="99">
        <v>22.53100976</v>
      </c>
      <c r="S137" s="99">
        <v>0</v>
      </c>
      <c r="T137" s="99">
        <f t="shared" si="20"/>
        <v>3226.5777923868063</v>
      </c>
      <c r="U137" s="102"/>
      <c r="V137" s="98">
        <v>2001</v>
      </c>
      <c r="W137" s="99">
        <v>-10221.397809956799</v>
      </c>
      <c r="X137" s="103">
        <v>1.135332E-3</v>
      </c>
      <c r="Y137" s="103">
        <v>6.2805599999999994E-5</v>
      </c>
      <c r="Z137" s="104">
        <v>7.2468000000000001E-4</v>
      </c>
      <c r="AA137" s="134">
        <v>2.5846919999999999E-2</v>
      </c>
      <c r="AB137" s="139"/>
      <c r="AC137" s="136">
        <f t="shared" si="21"/>
        <v>4.3311707999999997E-2</v>
      </c>
      <c r="AD137" s="105"/>
      <c r="AF137" s="107">
        <v>2001</v>
      </c>
      <c r="AG137" s="108">
        <f t="shared" si="17"/>
        <v>1739.2054952638609</v>
      </c>
      <c r="AH137" s="108">
        <f t="shared" si="18"/>
        <v>1487.3722971229452</v>
      </c>
    </row>
    <row r="138" spans="1:34" ht="13.2">
      <c r="A138" s="42">
        <v>2002</v>
      </c>
      <c r="B138" s="43">
        <v>0</v>
      </c>
      <c r="C138" s="43">
        <f>'2002'!C46</f>
        <v>84.341083390460497</v>
      </c>
      <c r="D138" s="43">
        <f>'2002'!D46</f>
        <v>4.8356386492347196</v>
      </c>
      <c r="E138" s="43">
        <f>'2002'!E46</f>
        <v>0</v>
      </c>
      <c r="F138" s="43">
        <f>'2002'!F46</f>
        <v>0.57744806000000004</v>
      </c>
      <c r="G138" s="43">
        <f>'2002'!G46</f>
        <v>21.247907439999999</v>
      </c>
      <c r="H138" s="43">
        <f>'2002'!H46</f>
        <v>0</v>
      </c>
      <c r="I138" s="43">
        <f>'2002'!I46</f>
        <v>0</v>
      </c>
      <c r="J138" s="43">
        <f t="shared" si="19"/>
        <v>3270.210732462434</v>
      </c>
      <c r="L138" s="94">
        <v>3270.2107324624299</v>
      </c>
      <c r="N138" s="98">
        <v>2002</v>
      </c>
      <c r="O138" s="108">
        <v>84.341083390460497</v>
      </c>
      <c r="P138" s="108">
        <v>4.8356386492347196</v>
      </c>
      <c r="Q138" s="99">
        <v>0.57552349999999997</v>
      </c>
      <c r="R138" s="99">
        <v>21.179264799999999</v>
      </c>
      <c r="S138" s="99">
        <v>0</v>
      </c>
      <c r="T138" s="99">
        <f t="shared" si="20"/>
        <v>3270.210732462434</v>
      </c>
      <c r="U138" s="102"/>
      <c r="V138" s="98">
        <v>2002</v>
      </c>
      <c r="W138" s="99">
        <v>-10239.2599738393</v>
      </c>
      <c r="X138" s="103">
        <v>3.015144E-3</v>
      </c>
      <c r="Y138" s="103">
        <v>1.6679520000000001E-4</v>
      </c>
      <c r="Z138" s="104">
        <v>1.9245600000000001E-3</v>
      </c>
      <c r="AA138" s="134">
        <v>6.8642640000000005E-2</v>
      </c>
      <c r="AB138" s="139"/>
      <c r="AC138" s="136">
        <f t="shared" si="21"/>
        <v>0.11502453600000001</v>
      </c>
      <c r="AD138" s="105"/>
      <c r="AF138" s="107">
        <v>2002</v>
      </c>
      <c r="AG138" s="108">
        <f t="shared" si="17"/>
        <v>1771.1627511996705</v>
      </c>
      <c r="AH138" s="108">
        <f t="shared" si="18"/>
        <v>1499.0479812627632</v>
      </c>
    </row>
    <row r="139" spans="1:34" ht="13.2">
      <c r="A139" s="42">
        <v>2003</v>
      </c>
      <c r="B139" s="43">
        <v>0</v>
      </c>
      <c r="C139" s="43">
        <f>'2003'!C46</f>
        <v>83.939992614063698</v>
      </c>
      <c r="D139" s="43">
        <f>'2003'!D46</f>
        <v>4.8111964868372201</v>
      </c>
      <c r="E139" s="43">
        <f>'2003'!E46</f>
        <v>0</v>
      </c>
      <c r="F139" s="43">
        <f>'2003'!F46</f>
        <v>0.53419439999999996</v>
      </c>
      <c r="G139" s="43">
        <f>'2003'!G46</f>
        <v>19.656738239999999</v>
      </c>
      <c r="H139" s="43">
        <f>'2003'!H46</f>
        <v>0</v>
      </c>
      <c r="I139" s="43">
        <f>'2003'!I46</f>
        <v>0</v>
      </c>
      <c r="J139" s="43">
        <f t="shared" si="19"/>
        <v>3254.2107558148759</v>
      </c>
      <c r="L139" s="94">
        <v>3254.21075581488</v>
      </c>
      <c r="N139" s="98">
        <v>2003</v>
      </c>
      <c r="O139" s="108">
        <v>83.939992614063698</v>
      </c>
      <c r="P139" s="108">
        <v>4.8111964868372201</v>
      </c>
      <c r="Q139" s="99">
        <v>0.53276880000000004</v>
      </c>
      <c r="R139" s="99">
        <v>19.605891840000002</v>
      </c>
      <c r="S139" s="99">
        <v>0</v>
      </c>
      <c r="T139" s="99">
        <f t="shared" si="20"/>
        <v>3254.2107558148759</v>
      </c>
      <c r="U139" s="102"/>
      <c r="V139" s="98">
        <v>2003</v>
      </c>
      <c r="W139" s="99">
        <v>-9914.3159746724905</v>
      </c>
      <c r="X139" s="103">
        <v>2.2334400000000002E-3</v>
      </c>
      <c r="Y139" s="103">
        <v>1.23552E-4</v>
      </c>
      <c r="Z139" s="104">
        <v>1.4256E-3</v>
      </c>
      <c r="AA139" s="134">
        <v>5.08464E-2</v>
      </c>
      <c r="AB139" s="139"/>
      <c r="AC139" s="136">
        <f t="shared" si="21"/>
        <v>8.5203360000000006E-2</v>
      </c>
      <c r="AD139" s="105"/>
      <c r="AF139" s="107">
        <v>2003</v>
      </c>
      <c r="AG139" s="108">
        <f t="shared" si="17"/>
        <v>1762.7398448953377</v>
      </c>
      <c r="AH139" s="108">
        <f t="shared" si="18"/>
        <v>1491.4709109195383</v>
      </c>
    </row>
    <row r="140" spans="1:34" ht="13.2">
      <c r="A140" s="42">
        <v>2004</v>
      </c>
      <c r="B140" s="43">
        <v>0</v>
      </c>
      <c r="C140" s="43">
        <f>'2004'!C46</f>
        <v>85.598562867290696</v>
      </c>
      <c r="D140" s="43">
        <f>'2004'!D46</f>
        <v>4.8725104765946297</v>
      </c>
      <c r="E140" s="43">
        <f>'2004'!E46</f>
        <v>0</v>
      </c>
      <c r="F140" s="43">
        <f>'2004'!F46</f>
        <v>0.52526357999999995</v>
      </c>
      <c r="G140" s="43">
        <f>'2004'!G46</f>
        <v>19.329248700000001</v>
      </c>
      <c r="H140" s="43">
        <f>'2004'!H46</f>
        <v>0</v>
      </c>
      <c r="I140" s="43">
        <f>'2004'!I46</f>
        <v>0</v>
      </c>
      <c r="J140" s="43">
        <f t="shared" si="19"/>
        <v>3308.0480679574398</v>
      </c>
      <c r="L140" s="94">
        <v>3308.0480679574398</v>
      </c>
      <c r="N140" s="98">
        <v>2004</v>
      </c>
      <c r="O140" s="108">
        <v>85.598562867290696</v>
      </c>
      <c r="P140" s="108">
        <v>4.8725104765946297</v>
      </c>
      <c r="Q140" s="99">
        <v>0.52486560000000004</v>
      </c>
      <c r="R140" s="99">
        <v>19.315054079999999</v>
      </c>
      <c r="S140" s="99">
        <v>0</v>
      </c>
      <c r="T140" s="99">
        <f t="shared" si="20"/>
        <v>3308.0480679574398</v>
      </c>
      <c r="U140" s="102"/>
      <c r="V140" s="98">
        <v>2004</v>
      </c>
      <c r="W140" s="99">
        <v>-10302.8660812045</v>
      </c>
      <c r="X140" s="103">
        <v>6.2350199999999995E-4</v>
      </c>
      <c r="Y140" s="103">
        <v>3.44916E-5</v>
      </c>
      <c r="Z140" s="104">
        <v>3.9797999999999998E-4</v>
      </c>
      <c r="AA140" s="134">
        <v>1.419462E-2</v>
      </c>
      <c r="AB140" s="139"/>
      <c r="AC140" s="136">
        <f t="shared" si="21"/>
        <v>2.3785938E-2</v>
      </c>
      <c r="AD140" s="105"/>
      <c r="AF140" s="107">
        <v>2004</v>
      </c>
      <c r="AG140" s="108">
        <f t="shared" si="17"/>
        <v>1797.5698202131045</v>
      </c>
      <c r="AH140" s="108">
        <f t="shared" si="18"/>
        <v>1510.4782477443352</v>
      </c>
    </row>
    <row r="141" spans="1:34" ht="13.2">
      <c r="A141" s="42">
        <v>2005</v>
      </c>
      <c r="B141" s="43">
        <v>0</v>
      </c>
      <c r="C141" s="43">
        <f>'2005'!C46</f>
        <v>88.857245555167395</v>
      </c>
      <c r="D141" s="43">
        <f>'2005'!D46</f>
        <v>4.9960449122464201</v>
      </c>
      <c r="E141" s="43">
        <f>'2005'!E46</f>
        <v>0</v>
      </c>
      <c r="F141" s="43">
        <f>'2005'!F46</f>
        <v>0.53670295999999995</v>
      </c>
      <c r="G141" s="43">
        <f>'2005'!G46</f>
        <v>19.748656059999998</v>
      </c>
      <c r="H141" s="43">
        <f>'2005'!H46</f>
        <v>0</v>
      </c>
      <c r="I141" s="43">
        <f>'2005'!I46</f>
        <v>0</v>
      </c>
      <c r="J141" s="43">
        <f t="shared" si="19"/>
        <v>3414.7760794549058</v>
      </c>
      <c r="L141" s="94">
        <v>3414.7760794549099</v>
      </c>
      <c r="N141" s="98">
        <v>2005</v>
      </c>
      <c r="O141" s="108">
        <v>88.857245555167395</v>
      </c>
      <c r="P141" s="108">
        <v>4.9960449122464201</v>
      </c>
      <c r="Q141" s="99">
        <v>0.53492689999999998</v>
      </c>
      <c r="R141" s="99">
        <v>19.685309920000002</v>
      </c>
      <c r="S141" s="99">
        <v>0</v>
      </c>
      <c r="T141" s="99">
        <f t="shared" si="20"/>
        <v>3414.7760794549058</v>
      </c>
      <c r="U141" s="102"/>
      <c r="V141" s="98">
        <v>2005</v>
      </c>
      <c r="W141" s="99">
        <v>-10205.986026917901</v>
      </c>
      <c r="X141" s="103">
        <v>2.7824939999999999E-3</v>
      </c>
      <c r="Y141" s="103">
        <v>1.539252E-4</v>
      </c>
      <c r="Z141" s="104">
        <v>1.7760600000000001E-3</v>
      </c>
      <c r="AA141" s="134">
        <v>6.3346139999999995E-2</v>
      </c>
      <c r="AB141" s="139"/>
      <c r="AC141" s="136">
        <f t="shared" si="21"/>
        <v>0.10614918599999999</v>
      </c>
      <c r="AD141" s="105"/>
      <c r="AF141" s="107">
        <v>2005</v>
      </c>
      <c r="AG141" s="108">
        <f t="shared" si="17"/>
        <v>1866.0021566585153</v>
      </c>
      <c r="AH141" s="108">
        <f t="shared" si="18"/>
        <v>1548.7739227963903</v>
      </c>
    </row>
    <row r="142" spans="1:34" ht="13.2">
      <c r="A142" s="42">
        <v>2006</v>
      </c>
      <c r="B142" s="43">
        <v>0</v>
      </c>
      <c r="C142" s="43">
        <f>'2006'!C46</f>
        <v>92.237795201558896</v>
      </c>
      <c r="D142" s="43">
        <f>'2006'!D46</f>
        <v>5.2018857823501001</v>
      </c>
      <c r="E142" s="43">
        <f>'2006'!E46</f>
        <v>0</v>
      </c>
      <c r="F142" s="43">
        <f>'2006'!F46</f>
        <v>0.52275073999999999</v>
      </c>
      <c r="G142" s="43">
        <f>'2006'!G46</f>
        <v>19.236513639999998</v>
      </c>
      <c r="H142" s="43">
        <f>'2006'!H46</f>
        <v>0</v>
      </c>
      <c r="I142" s="43">
        <f>'2006'!I46</f>
        <v>0</v>
      </c>
      <c r="J142" s="43">
        <f t="shared" si="19"/>
        <v>3549.5782917612678</v>
      </c>
      <c r="L142" s="94">
        <v>3549.5782917612701</v>
      </c>
      <c r="N142" s="98">
        <v>2006</v>
      </c>
      <c r="O142" s="108">
        <v>92.237795201558896</v>
      </c>
      <c r="P142" s="108">
        <v>5.2018857823501001</v>
      </c>
      <c r="Q142" s="99">
        <v>0.53492689999999998</v>
      </c>
      <c r="R142" s="99">
        <v>19.21405648</v>
      </c>
      <c r="S142" s="99">
        <v>0</v>
      </c>
      <c r="T142" s="99">
        <f t="shared" si="20"/>
        <v>3549.5782917612678</v>
      </c>
      <c r="U142" s="102"/>
      <c r="V142" s="98">
        <v>2006</v>
      </c>
      <c r="W142" s="99">
        <v>-10208.9288337945</v>
      </c>
      <c r="X142" s="103">
        <v>9.8643600000000004E-4</v>
      </c>
      <c r="Y142" s="103">
        <v>5.4568799999999998E-5</v>
      </c>
      <c r="Z142" s="104">
        <v>6.2964E-4</v>
      </c>
      <c r="AA142" s="134">
        <v>2.245716E-2</v>
      </c>
      <c r="AB142" s="139"/>
      <c r="AC142" s="136">
        <f t="shared" si="21"/>
        <v>3.7631484E-2</v>
      </c>
      <c r="AD142" s="105"/>
      <c r="AF142" s="107">
        <v>2006</v>
      </c>
      <c r="AG142" s="108">
        <f t="shared" si="17"/>
        <v>1936.9936992327368</v>
      </c>
      <c r="AH142" s="108">
        <f t="shared" si="18"/>
        <v>1612.5845925285309</v>
      </c>
    </row>
    <row r="143" spans="1:34" ht="13.2">
      <c r="A143" s="42">
        <v>2007</v>
      </c>
      <c r="B143" s="43">
        <v>0</v>
      </c>
      <c r="C143" s="43">
        <f>'2007'!C46</f>
        <v>96.175314023854398</v>
      </c>
      <c r="D143" s="43">
        <f>'2007'!D46</f>
        <v>5.2652857537326101</v>
      </c>
      <c r="E143" s="43">
        <f>'2007'!E46</f>
        <v>0</v>
      </c>
      <c r="F143" s="43">
        <f>'2007'!F46</f>
        <v>0.48180454</v>
      </c>
      <c r="G143" s="43">
        <f>'2007'!G46</f>
        <v>17.729222239999999</v>
      </c>
      <c r="H143" s="43">
        <f>'2007'!H46</f>
        <v>0</v>
      </c>
      <c r="I143" s="43">
        <f>'2007'!I46</f>
        <v>0</v>
      </c>
      <c r="J143" s="43">
        <f t="shared" si="19"/>
        <v>3651.9201781580514</v>
      </c>
      <c r="L143" s="94">
        <v>3651.92017815805</v>
      </c>
      <c r="N143" s="98">
        <v>2007</v>
      </c>
      <c r="O143" s="108">
        <v>96.175314023854398</v>
      </c>
      <c r="P143" s="108">
        <v>5.2652857537326101</v>
      </c>
      <c r="Q143" s="99">
        <v>0.48075909999999999</v>
      </c>
      <c r="R143" s="99">
        <v>17.691934880000002</v>
      </c>
      <c r="S143" s="99">
        <v>0</v>
      </c>
      <c r="T143" s="99">
        <f t="shared" si="20"/>
        <v>3651.9201781580514</v>
      </c>
      <c r="U143" s="102"/>
      <c r="V143" s="98">
        <v>2007</v>
      </c>
      <c r="W143" s="99">
        <v>-10309.901801418</v>
      </c>
      <c r="X143" s="103">
        <v>1.637856E-3</v>
      </c>
      <c r="Y143" s="103">
        <v>9.0604800000000004E-5</v>
      </c>
      <c r="Z143" s="104">
        <v>1.0454399999999999E-3</v>
      </c>
      <c r="AA143" s="134">
        <v>3.7287359999999999E-2</v>
      </c>
      <c r="AB143" s="139"/>
      <c r="AC143" s="136">
        <f t="shared" si="21"/>
        <v>6.2482464000000001E-2</v>
      </c>
      <c r="AD143" s="105"/>
      <c r="AF143" s="107">
        <v>2007</v>
      </c>
      <c r="AG143" s="108">
        <f t="shared" si="17"/>
        <v>2019.6815945009423</v>
      </c>
      <c r="AH143" s="108">
        <f t="shared" si="18"/>
        <v>1632.2385836571091</v>
      </c>
    </row>
    <row r="144" spans="1:34" ht="13.2">
      <c r="A144" s="42">
        <v>2008</v>
      </c>
      <c r="B144" s="43">
        <v>0</v>
      </c>
      <c r="C144" s="43">
        <f>'2008'!C46</f>
        <v>100.775565360153</v>
      </c>
      <c r="D144" s="43">
        <f>'2008'!D46</f>
        <v>5.7316348266327903</v>
      </c>
      <c r="E144" s="43">
        <f>'2008'!E46</f>
        <v>0</v>
      </c>
      <c r="F144" s="43">
        <f>'2008'!F46</f>
        <v>0.51387139999999998</v>
      </c>
      <c r="G144" s="43">
        <f>'2008'!G46</f>
        <v>18.908346940000001</v>
      </c>
      <c r="H144" s="43">
        <f>'2008'!H46</f>
        <v>0</v>
      </c>
      <c r="I144" s="43">
        <f>'2008'!I46</f>
        <v>0</v>
      </c>
      <c r="J144" s="43">
        <f t="shared" si="19"/>
        <v>3893.0936688193779</v>
      </c>
      <c r="L144" s="94">
        <v>3893.0936688193701</v>
      </c>
      <c r="N144" s="98">
        <v>2008</v>
      </c>
      <c r="O144" s="108">
        <v>100.775565360153</v>
      </c>
      <c r="P144" s="108">
        <v>5.7316348266327903</v>
      </c>
      <c r="Q144" s="99">
        <v>0.51200029999999996</v>
      </c>
      <c r="R144" s="99">
        <v>18.84161104</v>
      </c>
      <c r="S144" s="99">
        <v>0</v>
      </c>
      <c r="T144" s="99">
        <f t="shared" si="20"/>
        <v>3893.0936688193779</v>
      </c>
      <c r="U144" s="102"/>
      <c r="V144" s="98">
        <v>2008</v>
      </c>
      <c r="W144" s="99">
        <v>-10250.7049287102</v>
      </c>
      <c r="X144" s="103">
        <v>2.9313899999999999E-3</v>
      </c>
      <c r="Y144" s="103">
        <v>1.6216200000000001E-4</v>
      </c>
      <c r="Z144" s="104">
        <v>1.8711000000000001E-3</v>
      </c>
      <c r="AA144" s="134">
        <v>6.6735900000000001E-2</v>
      </c>
      <c r="AB144" s="139"/>
      <c r="AC144" s="136">
        <f t="shared" si="21"/>
        <v>0.11182941</v>
      </c>
      <c r="AD144" s="105"/>
      <c r="AF144" s="107">
        <v>2008</v>
      </c>
      <c r="AG144" s="108">
        <f t="shared" si="17"/>
        <v>2116.2868725632129</v>
      </c>
      <c r="AH144" s="108">
        <f t="shared" si="18"/>
        <v>1776.8067962561649</v>
      </c>
    </row>
    <row r="145" spans="1:35" ht="13.2">
      <c r="A145" s="42">
        <v>2009</v>
      </c>
      <c r="B145" s="43">
        <v>0</v>
      </c>
      <c r="C145" s="43">
        <f>'2009'!C46</f>
        <v>105.67143122586199</v>
      </c>
      <c r="D145" s="43">
        <f>'2009'!D46</f>
        <v>5.8539414814725399</v>
      </c>
      <c r="E145" s="43">
        <f>'2009'!E46</f>
        <v>0</v>
      </c>
      <c r="F145" s="43">
        <f>'2009'!F46</f>
        <v>0.52802788000000001</v>
      </c>
      <c r="G145" s="43">
        <f>'2009'!G46</f>
        <v>19.430301740000001</v>
      </c>
      <c r="H145" s="43">
        <f>'2009'!H46</f>
        <v>0</v>
      </c>
      <c r="I145" s="43">
        <f>'2009'!I46</f>
        <v>0</v>
      </c>
      <c r="J145" s="43">
        <f t="shared" si="19"/>
        <v>4033.8219149995894</v>
      </c>
      <c r="L145" s="94">
        <v>4033.8219149995998</v>
      </c>
      <c r="N145" s="98">
        <v>2009</v>
      </c>
      <c r="O145" s="108">
        <v>105.67143122586199</v>
      </c>
      <c r="P145" s="108">
        <v>5.8539414814725399</v>
      </c>
      <c r="Q145" s="99">
        <v>0.5270359</v>
      </c>
      <c r="R145" s="99">
        <v>19.394921119999999</v>
      </c>
      <c r="S145" s="99">
        <v>0</v>
      </c>
      <c r="T145" s="99">
        <f t="shared" si="20"/>
        <v>4033.8219149995894</v>
      </c>
      <c r="U145" s="102"/>
      <c r="V145" s="98">
        <v>2009</v>
      </c>
      <c r="W145" s="99">
        <v>-10303.4021626716</v>
      </c>
      <c r="X145" s="103">
        <v>1.5541019999999999E-3</v>
      </c>
      <c r="Y145" s="103">
        <v>8.5971599999999995E-5</v>
      </c>
      <c r="Z145" s="104">
        <v>9.9197999999999995E-4</v>
      </c>
      <c r="AA145" s="134">
        <v>3.5380620000000002E-2</v>
      </c>
      <c r="AB145" s="139"/>
      <c r="AC145" s="136">
        <f t="shared" si="21"/>
        <v>5.9287337999999995E-2</v>
      </c>
      <c r="AD145" s="105"/>
      <c r="AF145" s="107">
        <v>2009</v>
      </c>
      <c r="AG145" s="108">
        <f t="shared" si="17"/>
        <v>2219.1000557431021</v>
      </c>
      <c r="AH145" s="108">
        <f t="shared" si="18"/>
        <v>1814.7218592564873</v>
      </c>
    </row>
    <row r="146" spans="1:35" ht="13.2">
      <c r="A146" s="42">
        <v>2010</v>
      </c>
      <c r="B146" s="43">
        <v>0</v>
      </c>
      <c r="C146" s="43">
        <f>'2010'!C46</f>
        <v>107.986798709011</v>
      </c>
      <c r="D146" s="43">
        <f>'2010'!D46</f>
        <v>5.8764668282240899</v>
      </c>
      <c r="E146" s="43">
        <f>'2010'!E46</f>
        <v>0</v>
      </c>
      <c r="F146" s="43">
        <f>'2010'!F46</f>
        <v>0.49408834000000001</v>
      </c>
      <c r="G146" s="43">
        <f>'2010'!G46</f>
        <v>18.181165100000001</v>
      </c>
      <c r="H146" s="43">
        <f>'2010'!H46</f>
        <v>0</v>
      </c>
      <c r="I146" s="43">
        <f>'2010'!I46</f>
        <v>0</v>
      </c>
      <c r="J146" s="43">
        <f t="shared" si="19"/>
        <v>4089.4274896386987</v>
      </c>
      <c r="L146" s="94">
        <v>4089.4274896387001</v>
      </c>
      <c r="N146" s="98">
        <v>2010</v>
      </c>
      <c r="O146" s="108">
        <v>107.986798709011</v>
      </c>
      <c r="P146" s="108">
        <v>5.8764668282240899</v>
      </c>
      <c r="Q146" s="99">
        <v>0.4929538</v>
      </c>
      <c r="R146" s="99">
        <v>18.14069984</v>
      </c>
      <c r="S146" s="99">
        <v>0</v>
      </c>
      <c r="T146" s="99">
        <f t="shared" si="20"/>
        <v>4089.4274896386987</v>
      </c>
      <c r="U146" s="102"/>
      <c r="V146" s="98">
        <v>2010</v>
      </c>
      <c r="W146" s="99">
        <v>-10334.544220818099</v>
      </c>
      <c r="X146" s="103">
        <v>1.777446E-3</v>
      </c>
      <c r="Y146" s="103">
        <v>9.8326799999999995E-5</v>
      </c>
      <c r="Z146" s="104">
        <v>1.1345400000000001E-3</v>
      </c>
      <c r="AA146" s="134">
        <v>4.0465260000000003E-2</v>
      </c>
      <c r="AB146" s="139"/>
      <c r="AC146" s="136">
        <f t="shared" si="21"/>
        <v>6.7807673999999998E-2</v>
      </c>
      <c r="AD146" s="105"/>
      <c r="AF146" s="107">
        <v>2010</v>
      </c>
      <c r="AG146" s="108">
        <f t="shared" si="17"/>
        <v>2267.7227728892308</v>
      </c>
      <c r="AH146" s="108">
        <f t="shared" si="18"/>
        <v>1821.7047167494679</v>
      </c>
    </row>
    <row r="147" spans="1:35" ht="13.2">
      <c r="A147" s="42">
        <v>2011</v>
      </c>
      <c r="B147" s="43">
        <v>0</v>
      </c>
      <c r="C147" s="43">
        <f>'2011'!C46</f>
        <v>111.655651867156</v>
      </c>
      <c r="D147" s="43">
        <f>'2011'!D46</f>
        <v>6.3136740151845796</v>
      </c>
      <c r="E147" s="43">
        <f>'2011'!E46</f>
        <v>0</v>
      </c>
      <c r="F147" s="43">
        <f>'2011'!F46</f>
        <v>0.49694558</v>
      </c>
      <c r="G147" s="43">
        <f>'2011'!G46</f>
        <v>18.286170160000001</v>
      </c>
      <c r="H147" s="43">
        <f>'2011'!H46</f>
        <v>0</v>
      </c>
      <c r="I147" s="43">
        <f>'2011'!I46</f>
        <v>0</v>
      </c>
      <c r="J147" s="43">
        <f t="shared" si="19"/>
        <v>4302.0076339174957</v>
      </c>
      <c r="L147" s="94">
        <v>4302.0076339175002</v>
      </c>
      <c r="N147" s="98">
        <v>2011</v>
      </c>
      <c r="O147" s="108">
        <v>111.655651867156</v>
      </c>
      <c r="P147" s="108">
        <v>6.3136740151845796</v>
      </c>
      <c r="Q147" s="99">
        <v>0.49568630000000002</v>
      </c>
      <c r="R147" s="99">
        <v>18.241255840000001</v>
      </c>
      <c r="S147" s="99">
        <v>0</v>
      </c>
      <c r="T147" s="99">
        <f t="shared" si="20"/>
        <v>4302.0076339174957</v>
      </c>
      <c r="U147" s="102"/>
      <c r="V147" s="98">
        <v>2011</v>
      </c>
      <c r="W147" s="99">
        <v>-10295.773858763099</v>
      </c>
      <c r="X147" s="103">
        <v>1.9728720000000001E-3</v>
      </c>
      <c r="Y147" s="103">
        <v>1.091376E-4</v>
      </c>
      <c r="Z147" s="104">
        <v>1.25928E-3</v>
      </c>
      <c r="AA147" s="134">
        <v>4.4914320000000001E-2</v>
      </c>
      <c r="AB147" s="139"/>
      <c r="AC147" s="136">
        <f t="shared" si="21"/>
        <v>7.5262968E-2</v>
      </c>
      <c r="AD147" s="105"/>
      <c r="AF147" s="107">
        <v>2011</v>
      </c>
      <c r="AG147" s="108">
        <f t="shared" si="17"/>
        <v>2344.7686892102761</v>
      </c>
      <c r="AH147" s="108">
        <f t="shared" si="18"/>
        <v>1957.2389447072196</v>
      </c>
    </row>
    <row r="148" spans="1:35" ht="13.2">
      <c r="A148" s="42">
        <v>2012</v>
      </c>
      <c r="B148" s="43">
        <v>0</v>
      </c>
      <c r="C148" s="43">
        <f>'2012'!C46</f>
        <v>114.307918779365</v>
      </c>
      <c r="D148" s="43">
        <f>'2012'!D46</f>
        <v>6.3526730822873096</v>
      </c>
      <c r="E148" s="43">
        <f>'2012'!E46</f>
        <v>0</v>
      </c>
      <c r="F148" s="43">
        <f>'2012'!F46</f>
        <v>0.49199398</v>
      </c>
      <c r="G148" s="43">
        <f>'2012'!G46</f>
        <v>18.103850300000001</v>
      </c>
      <c r="H148" s="43">
        <f>'2012'!H46</f>
        <v>0</v>
      </c>
      <c r="I148" s="43">
        <f>'2012'!I46</f>
        <v>0</v>
      </c>
      <c r="J148" s="43">
        <f t="shared" si="19"/>
        <v>4369.7949498757307</v>
      </c>
      <c r="L148" s="94">
        <v>4369.7949498757298</v>
      </c>
      <c r="N148" s="98">
        <v>2012</v>
      </c>
      <c r="O148" s="108">
        <v>114.307918779365</v>
      </c>
      <c r="P148" s="108">
        <v>6.3526730822873096</v>
      </c>
      <c r="Q148" s="99">
        <v>0.49064560000000002</v>
      </c>
      <c r="R148" s="99">
        <v>18.05575808</v>
      </c>
      <c r="S148" s="99">
        <v>0</v>
      </c>
      <c r="T148" s="99">
        <f t="shared" si="20"/>
        <v>4369.7949498757307</v>
      </c>
      <c r="U148" s="102"/>
      <c r="V148" s="98">
        <v>2012</v>
      </c>
      <c r="W148" s="99">
        <v>-10324.340000832601</v>
      </c>
      <c r="X148" s="103">
        <v>2.1124619999999998E-3</v>
      </c>
      <c r="Y148" s="103">
        <v>1.168596E-4</v>
      </c>
      <c r="Z148" s="104">
        <v>1.3483799999999999E-3</v>
      </c>
      <c r="AA148" s="134">
        <v>4.8092219999999998E-2</v>
      </c>
      <c r="AB148" s="139"/>
      <c r="AC148" s="136">
        <f t="shared" si="21"/>
        <v>8.0588177999999996E-2</v>
      </c>
      <c r="AD148" s="105"/>
      <c r="AF148" s="107">
        <v>2012</v>
      </c>
      <c r="AG148" s="108">
        <f t="shared" si="17"/>
        <v>2400.4662943666649</v>
      </c>
      <c r="AH148" s="108">
        <f t="shared" si="18"/>
        <v>1969.328655509066</v>
      </c>
    </row>
    <row r="149" spans="1:35" ht="13.2">
      <c r="A149" s="42">
        <v>2013</v>
      </c>
      <c r="B149" s="43">
        <v>0</v>
      </c>
      <c r="C149" s="43">
        <f>'2013'!C46</f>
        <v>117.822975241203</v>
      </c>
      <c r="D149" s="43">
        <f>'2013'!D46</f>
        <v>6.4030826277149</v>
      </c>
      <c r="E149" s="43">
        <f>'2013'!E46</f>
        <v>0</v>
      </c>
      <c r="F149" s="43">
        <f>'2013'!F46</f>
        <v>0.50656612000000001</v>
      </c>
      <c r="G149" s="43">
        <f>'2013'!G46</f>
        <v>18.639189500000001</v>
      </c>
      <c r="H149" s="43">
        <f>'2013'!H46</f>
        <v>0</v>
      </c>
      <c r="I149" s="43">
        <f>'2013'!I46</f>
        <v>0</v>
      </c>
      <c r="J149" s="43">
        <f t="shared" si="19"/>
        <v>4459.2380946568819</v>
      </c>
      <c r="L149" s="94">
        <v>4459.2380946568801</v>
      </c>
      <c r="N149" s="98">
        <v>2013</v>
      </c>
      <c r="O149" s="108">
        <v>117.822975241203</v>
      </c>
      <c r="P149" s="108">
        <v>6.4030826277149</v>
      </c>
      <c r="Q149" s="99">
        <v>0.50440989999999997</v>
      </c>
      <c r="R149" s="99">
        <v>18.56228432</v>
      </c>
      <c r="S149" s="99">
        <v>0</v>
      </c>
      <c r="T149" s="99">
        <f t="shared" si="20"/>
        <v>4459.2380946568819</v>
      </c>
      <c r="U149" s="102"/>
      <c r="V149" s="98">
        <v>2013</v>
      </c>
      <c r="W149" s="99">
        <v>-10216.191430852499</v>
      </c>
      <c r="X149" s="103">
        <v>3.3780780000000001E-3</v>
      </c>
      <c r="Y149" s="103">
        <v>1.8687240000000001E-4</v>
      </c>
      <c r="Z149" s="104">
        <v>2.1562199999999999E-3</v>
      </c>
      <c r="AA149" s="134">
        <v>7.6905180000000004E-2</v>
      </c>
      <c r="AB149" s="139"/>
      <c r="AC149" s="136">
        <f t="shared" si="21"/>
        <v>0.128870082</v>
      </c>
      <c r="AD149" s="105"/>
      <c r="AF149" s="107">
        <v>2013</v>
      </c>
      <c r="AG149" s="108">
        <f t="shared" si="17"/>
        <v>2474.2824800652629</v>
      </c>
      <c r="AH149" s="108">
        <f t="shared" si="18"/>
        <v>1984.955614591619</v>
      </c>
    </row>
    <row r="150" spans="1:35" ht="13.2">
      <c r="A150" s="42">
        <v>2014</v>
      </c>
      <c r="B150" s="43">
        <v>0</v>
      </c>
      <c r="C150" s="43">
        <f>'2014'!C46</f>
        <v>122.128464603423</v>
      </c>
      <c r="D150" s="43">
        <f>'2014'!D46</f>
        <v>6.9925722849824599</v>
      </c>
      <c r="E150" s="43">
        <f>'2014'!E46</f>
        <v>0</v>
      </c>
      <c r="F150" s="43">
        <f>'2014'!F46</f>
        <v>0.50110807999999996</v>
      </c>
      <c r="G150" s="43">
        <f>'2014'!G46</f>
        <v>18.437835459999999</v>
      </c>
      <c r="H150" s="43">
        <f>'2014'!H46</f>
        <v>0</v>
      </c>
      <c r="I150" s="43">
        <f>'2014'!I46</f>
        <v>0</v>
      </c>
      <c r="J150" s="43">
        <f t="shared" si="19"/>
        <v>4732.3951650164454</v>
      </c>
      <c r="L150" s="94">
        <v>4732.3951650164499</v>
      </c>
      <c r="N150" s="98">
        <v>2014</v>
      </c>
      <c r="O150" s="108">
        <v>122.128464603423</v>
      </c>
      <c r="P150" s="108">
        <v>6.9925722849824599</v>
      </c>
      <c r="Q150" s="99">
        <v>0.49851230000000002</v>
      </c>
      <c r="R150" s="99">
        <v>18.345252639999998</v>
      </c>
      <c r="S150" s="99">
        <v>0</v>
      </c>
      <c r="T150" s="99">
        <f t="shared" si="20"/>
        <v>4732.3951650164454</v>
      </c>
      <c r="U150" s="102"/>
      <c r="V150" s="98">
        <v>2014</v>
      </c>
      <c r="W150" s="99">
        <v>-10327.717642706501</v>
      </c>
      <c r="X150" s="103">
        <v>4.066722E-3</v>
      </c>
      <c r="Y150" s="103">
        <v>2.249676E-4</v>
      </c>
      <c r="Z150" s="104">
        <v>2.5957799999999998E-3</v>
      </c>
      <c r="AA150" s="134">
        <v>9.2582819999999996E-2</v>
      </c>
      <c r="AB150" s="139"/>
      <c r="AC150" s="136">
        <f t="shared" si="21"/>
        <v>0.15514111800000002</v>
      </c>
      <c r="AD150" s="105"/>
      <c r="AF150" s="107">
        <v>2014</v>
      </c>
      <c r="AG150" s="108">
        <f t="shared" si="17"/>
        <v>2564.6977566718829</v>
      </c>
      <c r="AH150" s="108">
        <f t="shared" si="18"/>
        <v>2167.6974083445625</v>
      </c>
    </row>
    <row r="151" spans="1:35" ht="13.2">
      <c r="A151" s="42">
        <v>2015</v>
      </c>
      <c r="B151" s="43">
        <v>0</v>
      </c>
      <c r="C151" s="43">
        <f>'2015'!C46</f>
        <v>124.800105600687</v>
      </c>
      <c r="D151" s="43">
        <f>'2015'!D46</f>
        <v>7.03940590923599</v>
      </c>
      <c r="E151" s="43">
        <f>'2015'!E46</f>
        <v>0</v>
      </c>
      <c r="F151" s="43">
        <f>'2015'!F46</f>
        <v>0.48941656</v>
      </c>
      <c r="G151" s="43">
        <f>'2015'!G46</f>
        <v>18.001818199999999</v>
      </c>
      <c r="H151" s="43">
        <f>'2015'!H46</f>
        <v>0</v>
      </c>
      <c r="I151" s="43">
        <f>'2015'!I46</f>
        <v>0</v>
      </c>
      <c r="J151" s="43">
        <f t="shared" si="19"/>
        <v>4803.0180494775841</v>
      </c>
      <c r="L151" s="94">
        <v>4803.0180494775796</v>
      </c>
      <c r="N151" s="98">
        <v>2015</v>
      </c>
      <c r="O151" s="108">
        <v>124.800105600687</v>
      </c>
      <c r="P151" s="108">
        <v>7.03940590923599</v>
      </c>
      <c r="Q151" s="99">
        <v>0.4817302</v>
      </c>
      <c r="R151" s="99">
        <v>17.727671359999999</v>
      </c>
      <c r="S151" s="99">
        <v>0</v>
      </c>
      <c r="T151" s="99">
        <f t="shared" si="20"/>
        <v>4803.0180494775841</v>
      </c>
      <c r="U151" s="102"/>
      <c r="V151" s="98">
        <v>2015</v>
      </c>
      <c r="W151" s="99">
        <v>-10336.5304369326</v>
      </c>
      <c r="X151" s="103">
        <v>1.2041964E-2</v>
      </c>
      <c r="Y151" s="103">
        <v>6.6615119999999999E-4</v>
      </c>
      <c r="Z151" s="104">
        <v>7.6863599999999997E-3</v>
      </c>
      <c r="AA151" s="134">
        <v>0.27414684</v>
      </c>
      <c r="AB151" s="139"/>
      <c r="AC151" s="136">
        <f t="shared" si="21"/>
        <v>0.45938811600000001</v>
      </c>
      <c r="AD151" s="105"/>
      <c r="AF151" s="107">
        <v>2015</v>
      </c>
      <c r="AG151" s="108">
        <f t="shared" si="17"/>
        <v>2620.8022176144273</v>
      </c>
      <c r="AH151" s="108">
        <f t="shared" si="18"/>
        <v>2182.2158318631568</v>
      </c>
    </row>
    <row r="152" spans="1:35" ht="13.2">
      <c r="A152" s="42">
        <v>2016</v>
      </c>
      <c r="B152" s="43">
        <v>0</v>
      </c>
      <c r="C152" s="43">
        <f>'2016'!C46</f>
        <v>127.59464952067199</v>
      </c>
      <c r="D152" s="43">
        <f>'2016'!D46</f>
        <v>7.1348716633567602</v>
      </c>
      <c r="E152" s="43">
        <f>'2016'!E46</f>
        <v>0</v>
      </c>
      <c r="F152" s="43">
        <f>'2016'!F46</f>
        <v>0.45890703999999999</v>
      </c>
      <c r="G152" s="108">
        <f>'2016'!G46</f>
        <v>16.886594240000001</v>
      </c>
      <c r="H152" s="108">
        <f>'2016'!H46</f>
        <v>0</v>
      </c>
      <c r="I152" s="108">
        <f>'2016'!I46</f>
        <v>0</v>
      </c>
      <c r="J152" s="43">
        <f t="shared" si="19"/>
        <v>4891.2978555747077</v>
      </c>
      <c r="L152" s="94">
        <v>4891.2978555747104</v>
      </c>
      <c r="N152" s="98">
        <v>2016</v>
      </c>
      <c r="O152" s="108">
        <v>127.59464952067199</v>
      </c>
      <c r="P152" s="108">
        <v>7.1348716633567602</v>
      </c>
      <c r="Q152" s="99">
        <v>0.45786159999999998</v>
      </c>
      <c r="R152" s="99">
        <v>16.84930688</v>
      </c>
      <c r="S152" s="99">
        <v>0</v>
      </c>
      <c r="T152" s="99">
        <f t="shared" si="20"/>
        <v>4891.2978555747077</v>
      </c>
      <c r="U152" s="102"/>
      <c r="V152" s="98">
        <v>2016</v>
      </c>
      <c r="W152" s="99">
        <v>-10302.540278723</v>
      </c>
      <c r="X152" s="103">
        <v>1.637856E-3</v>
      </c>
      <c r="Y152" s="103">
        <v>9.0604800000000004E-5</v>
      </c>
      <c r="Z152" s="104">
        <v>1.0454399999999999E-3</v>
      </c>
      <c r="AA152" s="134">
        <v>3.7287359999999999E-2</v>
      </c>
      <c r="AB152" s="139"/>
      <c r="AC152" s="136">
        <f t="shared" si="21"/>
        <v>6.2482464000000001E-2</v>
      </c>
      <c r="AD152" s="105"/>
      <c r="AF152" s="107">
        <v>2016</v>
      </c>
      <c r="AG152" s="108">
        <f t="shared" si="17"/>
        <v>2679.4876399341119</v>
      </c>
      <c r="AH152" s="108">
        <f t="shared" si="18"/>
        <v>2211.8102156405957</v>
      </c>
    </row>
    <row r="153" spans="1:35" ht="13.2">
      <c r="A153" s="42">
        <v>2017</v>
      </c>
      <c r="B153" s="43">
        <v>0</v>
      </c>
      <c r="C153" s="43">
        <f>'2017'!C46</f>
        <v>130.76766560888089</v>
      </c>
      <c r="D153" s="43">
        <f>'2017'!D46</f>
        <v>7.5104733146274167</v>
      </c>
      <c r="E153" s="43">
        <f>'2017'!E46</f>
        <v>0</v>
      </c>
      <c r="F153" s="43">
        <f>'2017'!F46</f>
        <v>0.44264381999999997</v>
      </c>
      <c r="G153" s="43">
        <f>'2017'!G46</f>
        <v>16.28594004</v>
      </c>
      <c r="H153" s="43">
        <f>'2017'!H46</f>
        <v>0</v>
      </c>
      <c r="I153" s="43">
        <f>'2017'!I46</f>
        <v>0</v>
      </c>
      <c r="J153" s="43">
        <f t="shared" si="19"/>
        <v>5074.3677053209976</v>
      </c>
      <c r="L153" s="94">
        <v>5074.3677053210004</v>
      </c>
      <c r="N153" s="98">
        <v>2017</v>
      </c>
      <c r="O153" s="108">
        <v>130.76766560888089</v>
      </c>
      <c r="P153" s="108">
        <v>7.5104733146274167</v>
      </c>
      <c r="Q153" s="99">
        <v>0.43968570000000001</v>
      </c>
      <c r="R153" s="99">
        <v>16.18043376</v>
      </c>
      <c r="S153" s="99">
        <v>0</v>
      </c>
      <c r="T153" s="99">
        <f t="shared" si="20"/>
        <v>5074.3677053209976</v>
      </c>
      <c r="U153" s="102"/>
      <c r="V153" s="98">
        <v>2017</v>
      </c>
      <c r="W153" s="99">
        <v>-10367.3139448905</v>
      </c>
      <c r="X153" s="103">
        <v>4.6343879999999997E-3</v>
      </c>
      <c r="Y153" s="103">
        <v>2.5637039999999999E-4</v>
      </c>
      <c r="Z153" s="104">
        <v>2.9581199999999998E-3</v>
      </c>
      <c r="AA153" s="134">
        <v>0.10550627999999999</v>
      </c>
      <c r="AB153" s="139"/>
      <c r="AC153" s="136">
        <f t="shared" si="21"/>
        <v>0.176796972</v>
      </c>
      <c r="AD153" s="105"/>
      <c r="AF153" s="63">
        <v>2017</v>
      </c>
      <c r="AG153" s="49">
        <f t="shared" si="17"/>
        <v>2746.1209777864988</v>
      </c>
      <c r="AH153" s="49">
        <f t="shared" si="18"/>
        <v>2328.2467275344993</v>
      </c>
    </row>
    <row r="154" spans="1:35" s="275" customFormat="1">
      <c r="A154" s="273">
        <v>2018</v>
      </c>
      <c r="B154" s="274">
        <v>0</v>
      </c>
      <c r="C154" s="274">
        <f>'2018'!C46</f>
        <v>134.47782112569368</v>
      </c>
      <c r="D154" s="274">
        <f>'2018'!D46</f>
        <v>7.6526044519204799</v>
      </c>
      <c r="E154" s="274">
        <f>'2018'!E46</f>
        <v>0</v>
      </c>
      <c r="F154" s="274">
        <f>'2018'!F46</f>
        <v>0.45334750000000001</v>
      </c>
      <c r="G154" s="274">
        <f>'2018'!G46</f>
        <v>16.680596179999998</v>
      </c>
      <c r="H154" s="274">
        <f>'2018'!H46</f>
        <v>0</v>
      </c>
      <c r="I154" s="274">
        <f>'2018'!I46</f>
        <v>0</v>
      </c>
      <c r="J154" s="274">
        <f t="shared" si="19"/>
        <v>5196.3416237349156</v>
      </c>
      <c r="N154" s="276">
        <v>2018</v>
      </c>
      <c r="O154" s="274">
        <v>134.47782112569368</v>
      </c>
      <c r="P154" s="274">
        <v>7.6526044519204799</v>
      </c>
      <c r="Q154" s="277">
        <v>0.45106059999999998</v>
      </c>
      <c r="R154" s="277">
        <v>16.599030079999999</v>
      </c>
      <c r="S154" s="277">
        <v>0</v>
      </c>
      <c r="T154" s="277">
        <f t="shared" si="20"/>
        <v>5196.3416237349156</v>
      </c>
      <c r="U154" s="325">
        <f>(T154-T126)*100/T126</f>
        <v>-19.281843100518042</v>
      </c>
      <c r="V154" s="276">
        <v>2018</v>
      </c>
      <c r="W154" s="277">
        <v>-10941.370537922499</v>
      </c>
      <c r="X154" s="278">
        <v>3.5828100000000001E-3</v>
      </c>
      <c r="Y154" s="278">
        <v>1.9819799999999999E-4</v>
      </c>
      <c r="Z154" s="279">
        <v>2.2869000000000001E-3</v>
      </c>
      <c r="AA154" s="280">
        <v>8.1566100000000002E-2</v>
      </c>
      <c r="AB154" s="281"/>
      <c r="AC154" s="282">
        <f t="shared" si="21"/>
        <v>0.13668038999999998</v>
      </c>
      <c r="AD154" s="283"/>
      <c r="AF154" s="273">
        <v>2018</v>
      </c>
      <c r="AG154" s="274">
        <f t="shared" si="17"/>
        <v>2824.0342436395672</v>
      </c>
      <c r="AH154" s="274">
        <f t="shared" si="18"/>
        <v>2372.3073800953489</v>
      </c>
    </row>
    <row r="155" spans="1:35">
      <c r="A155" s="42">
        <v>2019</v>
      </c>
      <c r="B155" s="43">
        <v>0</v>
      </c>
      <c r="C155" s="43">
        <f>'2019'!C46</f>
        <v>138.26893932384408</v>
      </c>
      <c r="D155" s="43">
        <f>'2019'!D46</f>
        <v>7.5374018348283096</v>
      </c>
      <c r="E155" s="43">
        <f>'2019'!E46</f>
        <v>0</v>
      </c>
      <c r="F155" s="43">
        <f>'2019'!F46</f>
        <v>0.44235567999999997</v>
      </c>
      <c r="G155" s="43">
        <f>'2019'!G46</f>
        <v>16.277497459999999</v>
      </c>
      <c r="H155" s="43">
        <f>'2019'!H46</f>
        <v>0</v>
      </c>
      <c r="I155" s="43">
        <f>'2019'!I46</f>
        <v>0</v>
      </c>
      <c r="J155" s="43">
        <f t="shared" si="19"/>
        <v>5240.2422945975013</v>
      </c>
      <c r="N155" s="98">
        <v>2019</v>
      </c>
      <c r="O155" s="108">
        <v>138.26893932384408</v>
      </c>
      <c r="P155" s="108">
        <v>7.5374018348283096</v>
      </c>
      <c r="Q155" s="99">
        <v>0.44130429999999998</v>
      </c>
      <c r="R155" s="99">
        <v>16.239998239999998</v>
      </c>
      <c r="S155" s="99">
        <v>0</v>
      </c>
      <c r="T155" s="99">
        <f t="shared" si="20"/>
        <v>5240.2422945975013</v>
      </c>
      <c r="U155" s="102"/>
      <c r="V155" s="98">
        <v>2019</v>
      </c>
      <c r="W155" s="99">
        <v>-10954.623783305</v>
      </c>
      <c r="X155" s="103">
        <v>1.647162E-3</v>
      </c>
      <c r="Y155" s="103">
        <v>9.1119599999999994E-5</v>
      </c>
      <c r="Z155" s="104">
        <v>1.05138E-3</v>
      </c>
      <c r="AA155" s="134">
        <v>3.749922E-2</v>
      </c>
      <c r="AB155" s="139"/>
      <c r="AC155" s="136">
        <f t="shared" si="21"/>
        <v>6.2837478000000002E-2</v>
      </c>
      <c r="AD155" s="105"/>
      <c r="AE155" s="34" t="s">
        <v>20</v>
      </c>
      <c r="AF155" s="107">
        <v>2019</v>
      </c>
      <c r="AG155" s="108">
        <f t="shared" si="17"/>
        <v>2903.6477258007258</v>
      </c>
      <c r="AH155" s="108">
        <f t="shared" si="18"/>
        <v>2336.594568796776</v>
      </c>
    </row>
    <row r="156" spans="1:35">
      <c r="A156" s="42">
        <v>2020</v>
      </c>
      <c r="B156" s="43">
        <v>0</v>
      </c>
      <c r="C156" s="43">
        <f>'2020'!C46</f>
        <v>140.74057355378437</v>
      </c>
      <c r="D156" s="43">
        <f>'2020'!D46</f>
        <v>7.6594757566953202</v>
      </c>
      <c r="E156" s="43">
        <f>'2020'!E46</f>
        <v>0</v>
      </c>
      <c r="F156" s="43">
        <f>'2020'!F46</f>
        <v>0.4483029</v>
      </c>
      <c r="G156" s="43">
        <f>'2020'!G46</f>
        <v>16.49539248</v>
      </c>
      <c r="H156" s="43">
        <f>'2020'!H46</f>
        <v>0</v>
      </c>
      <c r="I156" s="43">
        <f>'2020'!I46</f>
        <v>0</v>
      </c>
      <c r="J156" s="43">
        <f t="shared" si="19"/>
        <v>5329.9895292050205</v>
      </c>
      <c r="N156" s="98">
        <v>2020</v>
      </c>
      <c r="O156" s="108">
        <v>140.74057355378437</v>
      </c>
      <c r="P156" s="108">
        <v>7.6594757566953202</v>
      </c>
      <c r="Q156" s="99">
        <v>0.44640210000000002</v>
      </c>
      <c r="R156" s="99">
        <v>16.427597280000001</v>
      </c>
      <c r="S156" s="99">
        <v>0</v>
      </c>
      <c r="T156" s="99">
        <f t="shared" si="20"/>
        <v>5329.9895292050205</v>
      </c>
      <c r="U156" s="102"/>
      <c r="V156" s="98">
        <v>2020</v>
      </c>
      <c r="W156" s="99">
        <v>-10960.100073228899</v>
      </c>
      <c r="X156" s="103">
        <v>2.9779199999999998E-3</v>
      </c>
      <c r="Y156" s="103">
        <v>1.6473599999999999E-4</v>
      </c>
      <c r="Z156" s="104">
        <v>1.9008E-3</v>
      </c>
      <c r="AA156" s="134">
        <v>6.77952E-2</v>
      </c>
      <c r="AB156" s="139"/>
      <c r="AC156" s="136">
        <f t="shared" si="21"/>
        <v>0.11360447999999998</v>
      </c>
      <c r="AD156" s="105"/>
      <c r="AF156" s="107">
        <v>2020</v>
      </c>
      <c r="AG156" s="108">
        <f t="shared" si="17"/>
        <v>2955.5520446294718</v>
      </c>
      <c r="AH156" s="108">
        <f t="shared" si="18"/>
        <v>2374.4374845755492</v>
      </c>
    </row>
    <row r="157" spans="1:35">
      <c r="A157" s="44"/>
      <c r="B157" s="45"/>
      <c r="C157" s="323">
        <f>(C154-C147)*100/C147</f>
        <v>20.439779694887907</v>
      </c>
      <c r="D157" s="323">
        <f>(D154-D147)*100/D147</f>
        <v>21.20683509341362</v>
      </c>
      <c r="E157" s="324" t="s">
        <v>283</v>
      </c>
      <c r="F157" s="323">
        <f>(F154-F147)*100/F147</f>
        <v>-8.7732101370133897</v>
      </c>
      <c r="G157" s="323">
        <f>(G154-G147)*100/G147</f>
        <v>-8.7802638056606739</v>
      </c>
      <c r="H157" s="323"/>
      <c r="I157" s="323"/>
      <c r="J157" s="323">
        <f>(J154-J147)*100/J147</f>
        <v>20.788758782443658</v>
      </c>
      <c r="O157" s="83"/>
      <c r="Q157" s="83"/>
      <c r="R157" s="83"/>
      <c r="S157" s="34" t="s">
        <v>260</v>
      </c>
      <c r="T157" s="292">
        <f>(T156-T126)*100/T126</f>
        <v>-17.205803189333523</v>
      </c>
      <c r="AE157" s="44"/>
    </row>
    <row r="158" spans="1:35" ht="13.2">
      <c r="C158" s="70"/>
      <c r="D158" s="70"/>
      <c r="E158" s="70" t="s">
        <v>284</v>
      </c>
      <c r="F158" s="70"/>
      <c r="G158" s="70"/>
      <c r="H158" s="70"/>
      <c r="I158" s="70"/>
      <c r="J158" s="70"/>
      <c r="O158" s="272"/>
      <c r="AF158" s="116" t="s">
        <v>41</v>
      </c>
      <c r="AG158" s="116" t="s">
        <v>20</v>
      </c>
      <c r="AH158" s="117">
        <f>(AG156-AG126)*100/AG126</f>
        <v>13.765378225530441</v>
      </c>
      <c r="AI158" s="117">
        <f>(AH156-AH126)*100/AH126</f>
        <v>-38.160864586309664</v>
      </c>
    </row>
    <row r="159" spans="1:35" s="39" customFormat="1" ht="13.2">
      <c r="C159" s="91">
        <f>(C156-C154)*100/C154</f>
        <v>4.6570894558419607</v>
      </c>
      <c r="D159" s="91">
        <f t="shared" ref="D159:J159" si="22">(D156-D154)*100/D154</f>
        <v>8.9790408193852464E-2</v>
      </c>
      <c r="E159" s="39" t="s">
        <v>312</v>
      </c>
      <c r="F159" s="91">
        <f t="shared" si="22"/>
        <v>-1.112744638494755</v>
      </c>
      <c r="G159" s="91">
        <f t="shared" si="22"/>
        <v>-1.1102942484876992</v>
      </c>
      <c r="H159" s="91"/>
      <c r="I159" s="91"/>
      <c r="J159" s="91">
        <f t="shared" si="22"/>
        <v>2.5719614903618346</v>
      </c>
      <c r="O159" s="353"/>
      <c r="Y159" s="59"/>
      <c r="AB159" s="59"/>
      <c r="AF159" s="116"/>
      <c r="AG159" s="116"/>
      <c r="AH159" s="117"/>
      <c r="AI159" s="117"/>
    </row>
    <row r="160" spans="1:35" ht="13.2">
      <c r="O160" s="272"/>
      <c r="AF160" s="116"/>
      <c r="AG160" s="116"/>
      <c r="AH160" s="117"/>
      <c r="AI160" s="117"/>
    </row>
    <row r="161" spans="1:12">
      <c r="A161" s="39" t="s">
        <v>42</v>
      </c>
      <c r="L161" s="39" t="s">
        <v>2</v>
      </c>
    </row>
    <row r="162" spans="1:12" ht="22.8">
      <c r="A162" s="40" t="s">
        <v>4</v>
      </c>
      <c r="B162" s="41" t="s">
        <v>5</v>
      </c>
      <c r="C162" s="41" t="s">
        <v>6</v>
      </c>
      <c r="D162" s="41" t="s">
        <v>7</v>
      </c>
      <c r="E162" s="41" t="s">
        <v>26</v>
      </c>
      <c r="F162" s="41" t="s">
        <v>9</v>
      </c>
      <c r="G162" s="41" t="s">
        <v>10</v>
      </c>
      <c r="H162" s="41" t="s">
        <v>11</v>
      </c>
      <c r="I162" s="41" t="s">
        <v>12</v>
      </c>
      <c r="J162" s="79" t="s">
        <v>25</v>
      </c>
      <c r="L162" s="80" t="s">
        <v>43</v>
      </c>
    </row>
    <row r="163" spans="1:12">
      <c r="A163" s="42">
        <v>1990</v>
      </c>
      <c r="B163" s="43">
        <f>'1990'!B46</f>
        <v>-10273.525171351601</v>
      </c>
      <c r="C163" s="64">
        <f>'1990'!C113</f>
        <v>0</v>
      </c>
      <c r="D163" s="64">
        <f>'1990'!D113</f>
        <v>0</v>
      </c>
      <c r="E163" s="64">
        <f>'1990'!E113</f>
        <v>0</v>
      </c>
      <c r="F163" s="109">
        <f>'1990'!F113</f>
        <v>0</v>
      </c>
      <c r="G163" s="64">
        <f>'1990'!G113</f>
        <v>0</v>
      </c>
      <c r="H163" s="64">
        <f>'1990'!H113</f>
        <v>0</v>
      </c>
      <c r="I163" s="64">
        <f>'1990'!I113</f>
        <v>0</v>
      </c>
      <c r="J163" s="43">
        <f>B163+(C163*21)+(D163*310)+E163</f>
        <v>-10273.525171351601</v>
      </c>
      <c r="L163" s="49">
        <v>-10273.525171351601</v>
      </c>
    </row>
    <row r="164" spans="1:12">
      <c r="A164" s="42">
        <v>1991</v>
      </c>
      <c r="B164" s="43">
        <f>'1991'!B46</f>
        <v>-10294.4825360862</v>
      </c>
      <c r="C164" s="64">
        <f>'1991'!C114</f>
        <v>0</v>
      </c>
      <c r="D164" s="64">
        <f>'1991'!D114</f>
        <v>0</v>
      </c>
      <c r="E164" s="64">
        <f>'1991'!E114</f>
        <v>0</v>
      </c>
      <c r="F164" s="64">
        <f>'1991'!F114</f>
        <v>0</v>
      </c>
      <c r="G164" s="64">
        <f>'1991'!G114</f>
        <v>0</v>
      </c>
      <c r="H164" s="64">
        <f>'1991'!H114</f>
        <v>0</v>
      </c>
      <c r="I164" s="64">
        <f>'1991'!I114</f>
        <v>0</v>
      </c>
      <c r="J164" s="43">
        <f t="shared" ref="J164:J193" si="23">B164+(C164*21)+(D164*310)+E164</f>
        <v>-10294.4825360862</v>
      </c>
      <c r="L164" s="49">
        <v>-10294.4825360862</v>
      </c>
    </row>
    <row r="165" spans="1:12">
      <c r="A165" s="42">
        <v>1992</v>
      </c>
      <c r="B165" s="43">
        <f>'1992'!B46</f>
        <v>-10289.530417681401</v>
      </c>
      <c r="C165" s="64">
        <f>'1992'!C114</f>
        <v>0</v>
      </c>
      <c r="D165" s="64">
        <f>'1992'!D114</f>
        <v>0</v>
      </c>
      <c r="E165" s="64">
        <f>'1992'!E114</f>
        <v>0</v>
      </c>
      <c r="F165" s="64">
        <f>'1992'!F114</f>
        <v>0</v>
      </c>
      <c r="G165" s="64">
        <f>'1992'!G114</f>
        <v>0</v>
      </c>
      <c r="H165" s="64">
        <f>'1992'!H114</f>
        <v>0</v>
      </c>
      <c r="I165" s="64">
        <f>'1992'!I114</f>
        <v>0</v>
      </c>
      <c r="J165" s="43">
        <f t="shared" si="23"/>
        <v>-10289.530417681401</v>
      </c>
      <c r="L165" s="49">
        <v>-10289.530417681401</v>
      </c>
    </row>
    <row r="166" spans="1:12">
      <c r="A166" s="42">
        <v>1993</v>
      </c>
      <c r="B166" s="43">
        <f>'1993'!B46</f>
        <v>-10293.5741052142</v>
      </c>
      <c r="C166" s="64">
        <f>'1993'!C114</f>
        <v>0</v>
      </c>
      <c r="D166" s="64">
        <f>'1993'!D114</f>
        <v>0</v>
      </c>
      <c r="E166" s="64">
        <f>'1993'!E114</f>
        <v>0</v>
      </c>
      <c r="F166" s="64">
        <f>'1993'!F114</f>
        <v>0</v>
      </c>
      <c r="G166" s="64">
        <f>'1993'!G114</f>
        <v>0</v>
      </c>
      <c r="H166" s="64">
        <f>'1993'!H114</f>
        <v>0</v>
      </c>
      <c r="I166" s="64">
        <f>'1993'!I114</f>
        <v>0</v>
      </c>
      <c r="J166" s="43">
        <f t="shared" si="23"/>
        <v>-10293.5741052142</v>
      </c>
      <c r="L166" s="49">
        <v>-10293.5741052142</v>
      </c>
    </row>
    <row r="167" spans="1:12">
      <c r="A167" s="42">
        <v>1994</v>
      </c>
      <c r="B167" s="43">
        <f>'1994'!B46</f>
        <v>-10309.734291492099</v>
      </c>
      <c r="C167" s="64">
        <f>'1994'!C114</f>
        <v>0</v>
      </c>
      <c r="D167" s="64">
        <f>'1994'!D114</f>
        <v>0</v>
      </c>
      <c r="E167" s="64">
        <f>'1994'!E114</f>
        <v>0</v>
      </c>
      <c r="F167" s="64">
        <f>'1994'!F114</f>
        <v>0</v>
      </c>
      <c r="G167" s="64">
        <f>'1994'!G114</f>
        <v>0</v>
      </c>
      <c r="H167" s="64">
        <f>'1994'!H114</f>
        <v>0</v>
      </c>
      <c r="I167" s="64">
        <f>'1994'!I114</f>
        <v>0</v>
      </c>
      <c r="J167" s="43">
        <f t="shared" si="23"/>
        <v>-10309.734291492099</v>
      </c>
      <c r="L167" s="49">
        <v>-10309.734291492099</v>
      </c>
    </row>
    <row r="168" spans="1:12">
      <c r="A168" s="42">
        <v>1995</v>
      </c>
      <c r="B168" s="43">
        <f>'1995'!B46</f>
        <v>-10323.6469528208</v>
      </c>
      <c r="C168" s="64">
        <f>'1995'!C114</f>
        <v>0</v>
      </c>
      <c r="D168" s="64">
        <f>'1995'!D114</f>
        <v>0</v>
      </c>
      <c r="E168" s="64">
        <f>'1995'!E114</f>
        <v>0</v>
      </c>
      <c r="F168" s="64">
        <f>'1995'!F114</f>
        <v>0</v>
      </c>
      <c r="G168" s="64">
        <f>'1995'!G114</f>
        <v>0</v>
      </c>
      <c r="H168" s="64">
        <f>'1995'!H114</f>
        <v>0</v>
      </c>
      <c r="I168" s="64">
        <f>'1995'!I114</f>
        <v>0</v>
      </c>
      <c r="J168" s="43">
        <f t="shared" si="23"/>
        <v>-10323.6469528208</v>
      </c>
      <c r="L168" s="49">
        <v>-10323.6469528208</v>
      </c>
    </row>
    <row r="169" spans="1:12">
      <c r="A169" s="42">
        <v>1996</v>
      </c>
      <c r="B169" s="43">
        <f>'1996'!B46</f>
        <v>-10032.158757167101</v>
      </c>
      <c r="C169" s="64">
        <f>'1996'!C114</f>
        <v>0</v>
      </c>
      <c r="D169" s="64">
        <f>'1996'!D114</f>
        <v>0</v>
      </c>
      <c r="E169" s="64">
        <f>'1996'!E114</f>
        <v>0</v>
      </c>
      <c r="F169" s="64">
        <f>'1996'!F114</f>
        <v>0</v>
      </c>
      <c r="G169" s="64">
        <f>'1996'!G114</f>
        <v>0</v>
      </c>
      <c r="H169" s="64">
        <f>'1996'!H114</f>
        <v>0</v>
      </c>
      <c r="I169" s="64">
        <f>'1996'!I114</f>
        <v>0</v>
      </c>
      <c r="J169" s="43">
        <f t="shared" si="23"/>
        <v>-10032.158757167101</v>
      </c>
      <c r="L169" s="49">
        <v>-10032.158757167101</v>
      </c>
    </row>
    <row r="170" spans="1:12">
      <c r="A170" s="42">
        <v>1997</v>
      </c>
      <c r="B170" s="43">
        <f>'1997'!B46</f>
        <v>-10303.285695286801</v>
      </c>
      <c r="C170" s="64">
        <f>'1997'!C114</f>
        <v>0</v>
      </c>
      <c r="D170" s="64">
        <f>'1997'!D114</f>
        <v>0</v>
      </c>
      <c r="E170" s="64">
        <f>'1997'!E114</f>
        <v>0</v>
      </c>
      <c r="F170" s="64">
        <f>'1997'!F114</f>
        <v>0</v>
      </c>
      <c r="G170" s="64">
        <f>'1997'!G114</f>
        <v>0</v>
      </c>
      <c r="H170" s="64">
        <f>'1997'!H114</f>
        <v>0</v>
      </c>
      <c r="I170" s="64">
        <f>'1997'!I114</f>
        <v>0</v>
      </c>
      <c r="J170" s="43">
        <f t="shared" si="23"/>
        <v>-10303.285695286801</v>
      </c>
      <c r="L170" s="49">
        <v>-10303.285695286801</v>
      </c>
    </row>
    <row r="171" spans="1:12">
      <c r="A171" s="42">
        <v>1998</v>
      </c>
      <c r="B171" s="43">
        <f>'1998'!B46</f>
        <v>-10331.5113478896</v>
      </c>
      <c r="C171" s="64">
        <f>'1998'!C114</f>
        <v>0</v>
      </c>
      <c r="D171" s="64">
        <f>'1998'!D114</f>
        <v>0</v>
      </c>
      <c r="E171" s="64">
        <f>'1998'!E114</f>
        <v>0</v>
      </c>
      <c r="F171" s="64">
        <f>'1998'!F114</f>
        <v>0</v>
      </c>
      <c r="G171" s="64">
        <f>'1998'!G114</f>
        <v>0</v>
      </c>
      <c r="H171" s="64">
        <f>'1998'!H114</f>
        <v>0</v>
      </c>
      <c r="I171" s="64">
        <f>'1998'!I114</f>
        <v>0</v>
      </c>
      <c r="J171" s="43">
        <f t="shared" si="23"/>
        <v>-10331.5113478896</v>
      </c>
      <c r="L171" s="49">
        <v>-10331.5113478896</v>
      </c>
    </row>
    <row r="172" spans="1:12">
      <c r="A172" s="42">
        <v>1999</v>
      </c>
      <c r="B172" s="43">
        <f>'1999'!B46</f>
        <v>-10339.0948362698</v>
      </c>
      <c r="C172" s="64">
        <f>'1999'!C114</f>
        <v>0</v>
      </c>
      <c r="D172" s="64">
        <f>'1999'!D114</f>
        <v>0</v>
      </c>
      <c r="E172" s="64">
        <f>'1999'!E114</f>
        <v>0</v>
      </c>
      <c r="F172" s="64">
        <f>'1999'!F114</f>
        <v>0</v>
      </c>
      <c r="G172" s="64">
        <f>'1999'!G114</f>
        <v>0</v>
      </c>
      <c r="H172" s="64">
        <f>'1999'!H114</f>
        <v>0</v>
      </c>
      <c r="I172" s="64">
        <f>'1999'!I114</f>
        <v>0</v>
      </c>
      <c r="J172" s="43">
        <f t="shared" si="23"/>
        <v>-10339.0948362698</v>
      </c>
      <c r="L172" s="49">
        <v>-10339.0948362698</v>
      </c>
    </row>
    <row r="173" spans="1:12">
      <c r="A173" s="42">
        <v>2000</v>
      </c>
      <c r="B173" s="43">
        <f>'2000'!B46</f>
        <v>-10303.876819938399</v>
      </c>
      <c r="C173" s="64">
        <f>'2000'!C114</f>
        <v>0</v>
      </c>
      <c r="D173" s="64">
        <f>'2000'!D114</f>
        <v>0</v>
      </c>
      <c r="E173" s="64">
        <f>'2000'!E114</f>
        <v>0</v>
      </c>
      <c r="F173" s="64">
        <f>'2000'!F114</f>
        <v>0</v>
      </c>
      <c r="G173" s="64">
        <f>'2000'!G114</f>
        <v>0</v>
      </c>
      <c r="H173" s="64">
        <f>'2000'!H114</f>
        <v>0</v>
      </c>
      <c r="I173" s="64">
        <f>'2000'!I114</f>
        <v>0</v>
      </c>
      <c r="J173" s="43">
        <f t="shared" si="23"/>
        <v>-10303.876819938399</v>
      </c>
      <c r="L173" s="49">
        <v>-10303.876819938399</v>
      </c>
    </row>
    <row r="174" spans="1:12">
      <c r="A174" s="42">
        <v>2001</v>
      </c>
      <c r="B174" s="43">
        <f>'2001'!B46</f>
        <v>-10221.397809956799</v>
      </c>
      <c r="C174" s="64">
        <f>'2001'!C114</f>
        <v>0</v>
      </c>
      <c r="D174" s="64">
        <f>'2001'!D114</f>
        <v>0</v>
      </c>
      <c r="E174" s="64">
        <f>'2001'!E114</f>
        <v>0</v>
      </c>
      <c r="F174" s="64">
        <f>'2001'!F114</f>
        <v>0</v>
      </c>
      <c r="G174" s="64">
        <f>'2001'!G114</f>
        <v>0</v>
      </c>
      <c r="H174" s="64">
        <f>'2001'!H114</f>
        <v>0</v>
      </c>
      <c r="I174" s="64">
        <f>'2001'!I114</f>
        <v>0</v>
      </c>
      <c r="J174" s="43">
        <f t="shared" si="23"/>
        <v>-10221.397809956799</v>
      </c>
      <c r="L174" s="49">
        <v>-10221.397809956799</v>
      </c>
    </row>
    <row r="175" spans="1:12">
      <c r="A175" s="42">
        <v>2002</v>
      </c>
      <c r="B175" s="43">
        <f>'2002'!B46</f>
        <v>-10239.2599738393</v>
      </c>
      <c r="C175" s="64">
        <f>'2002'!C114</f>
        <v>0</v>
      </c>
      <c r="D175" s="64">
        <f>'2002'!D114</f>
        <v>0</v>
      </c>
      <c r="E175" s="64">
        <f>'2002'!E114</f>
        <v>0</v>
      </c>
      <c r="F175" s="64">
        <f>'2002'!F114</f>
        <v>0</v>
      </c>
      <c r="G175" s="64">
        <f>'2002'!G114</f>
        <v>0</v>
      </c>
      <c r="H175" s="64">
        <f>'2002'!H114</f>
        <v>0</v>
      </c>
      <c r="I175" s="64">
        <f>'2002'!I114</f>
        <v>0</v>
      </c>
      <c r="J175" s="43">
        <f t="shared" si="23"/>
        <v>-10239.2599738393</v>
      </c>
      <c r="L175" s="49">
        <v>-10239.2599738393</v>
      </c>
    </row>
    <row r="176" spans="1:12">
      <c r="A176" s="42">
        <v>2003</v>
      </c>
      <c r="B176" s="43">
        <f>'2003'!B46</f>
        <v>-9914.3159746724905</v>
      </c>
      <c r="C176" s="64">
        <f>'2003'!C114</f>
        <v>0</v>
      </c>
      <c r="D176" s="64">
        <f>'2003'!D114</f>
        <v>0</v>
      </c>
      <c r="E176" s="64">
        <f>'2003'!E114</f>
        <v>0</v>
      </c>
      <c r="F176" s="64">
        <f>'2003'!F114</f>
        <v>0</v>
      </c>
      <c r="G176" s="64">
        <f>'2003'!G114</f>
        <v>0</v>
      </c>
      <c r="H176" s="64">
        <f>'2003'!H114</f>
        <v>0</v>
      </c>
      <c r="I176" s="64">
        <f>'2003'!I114</f>
        <v>0</v>
      </c>
      <c r="J176" s="43">
        <f t="shared" si="23"/>
        <v>-9914.3159746724905</v>
      </c>
      <c r="L176" s="49">
        <v>-9914.3159746724905</v>
      </c>
    </row>
    <row r="177" spans="1:28">
      <c r="A177" s="42">
        <v>2004</v>
      </c>
      <c r="B177" s="43">
        <f>'2004'!B46</f>
        <v>-10302.8660812045</v>
      </c>
      <c r="C177" s="64">
        <f>'2004'!C114</f>
        <v>0</v>
      </c>
      <c r="D177" s="64">
        <f>'2004'!D114</f>
        <v>0</v>
      </c>
      <c r="E177" s="64">
        <f>'2004'!E114</f>
        <v>0</v>
      </c>
      <c r="F177" s="64">
        <f>'2004'!F114</f>
        <v>0</v>
      </c>
      <c r="G177" s="64">
        <f>'2004'!G114</f>
        <v>0</v>
      </c>
      <c r="H177" s="64">
        <f>'2004'!H114</f>
        <v>0</v>
      </c>
      <c r="I177" s="64">
        <f>'2004'!I114</f>
        <v>0</v>
      </c>
      <c r="J177" s="43">
        <f t="shared" si="23"/>
        <v>-10302.8660812045</v>
      </c>
      <c r="L177" s="49">
        <v>-10302.8660812045</v>
      </c>
    </row>
    <row r="178" spans="1:28">
      <c r="A178" s="42">
        <v>2005</v>
      </c>
      <c r="B178" s="43">
        <f>'2005'!B46</f>
        <v>-10205.986026917901</v>
      </c>
      <c r="C178" s="64">
        <f>'2005'!C114</f>
        <v>0</v>
      </c>
      <c r="D178" s="64">
        <f>'2005'!D114</f>
        <v>0</v>
      </c>
      <c r="E178" s="64">
        <f>'2005'!E114</f>
        <v>0</v>
      </c>
      <c r="F178" s="64">
        <f>'2005'!F114</f>
        <v>0</v>
      </c>
      <c r="G178" s="64">
        <f>'2005'!G114</f>
        <v>0</v>
      </c>
      <c r="H178" s="64">
        <f>'2005'!H114</f>
        <v>0</v>
      </c>
      <c r="I178" s="64">
        <f>'2005'!I114</f>
        <v>0</v>
      </c>
      <c r="J178" s="43">
        <f t="shared" si="23"/>
        <v>-10205.986026917901</v>
      </c>
      <c r="L178" s="49">
        <v>-10205.986026917901</v>
      </c>
    </row>
    <row r="179" spans="1:28">
      <c r="A179" s="42">
        <v>2006</v>
      </c>
      <c r="B179" s="43">
        <f>'2006'!B46</f>
        <v>-10208.9288337945</v>
      </c>
      <c r="C179" s="64">
        <f>'2006'!C114</f>
        <v>0</v>
      </c>
      <c r="D179" s="64">
        <f>'2006'!D114</f>
        <v>0</v>
      </c>
      <c r="E179" s="64">
        <f>'2006'!E114</f>
        <v>0</v>
      </c>
      <c r="F179" s="64">
        <f>'2006'!F114</f>
        <v>0</v>
      </c>
      <c r="G179" s="64">
        <f>'2006'!G114</f>
        <v>0</v>
      </c>
      <c r="H179" s="64">
        <f>'2006'!H114</f>
        <v>0</v>
      </c>
      <c r="I179" s="64">
        <f>'2006'!I114</f>
        <v>0</v>
      </c>
      <c r="J179" s="43">
        <f t="shared" si="23"/>
        <v>-10208.9288337945</v>
      </c>
      <c r="L179" s="49">
        <v>-10208.9288337945</v>
      </c>
    </row>
    <row r="180" spans="1:28">
      <c r="A180" s="42">
        <v>2007</v>
      </c>
      <c r="B180" s="43">
        <f>'2007'!B46</f>
        <v>-10309.901801418</v>
      </c>
      <c r="C180" s="64">
        <f>'2007'!C114</f>
        <v>0</v>
      </c>
      <c r="D180" s="64">
        <f>'2007'!D114</f>
        <v>0</v>
      </c>
      <c r="E180" s="64">
        <f>'2007'!E114</f>
        <v>0</v>
      </c>
      <c r="F180" s="64">
        <f>'2007'!F114</f>
        <v>0</v>
      </c>
      <c r="G180" s="64">
        <f>'2007'!G114</f>
        <v>0</v>
      </c>
      <c r="H180" s="64">
        <f>'2007'!H114</f>
        <v>0</v>
      </c>
      <c r="I180" s="64">
        <f>'2007'!I114</f>
        <v>0</v>
      </c>
      <c r="J180" s="43">
        <f t="shared" si="23"/>
        <v>-10309.901801418</v>
      </c>
      <c r="L180" s="49">
        <v>-10309.901801418</v>
      </c>
    </row>
    <row r="181" spans="1:28">
      <c r="A181" s="42">
        <v>2008</v>
      </c>
      <c r="B181" s="43">
        <f>'2008'!B46</f>
        <v>-10250.7049287102</v>
      </c>
      <c r="C181" s="64">
        <f>'2008'!C114</f>
        <v>0</v>
      </c>
      <c r="D181" s="64">
        <f>'2008'!D114</f>
        <v>0</v>
      </c>
      <c r="E181" s="64">
        <f>'2008'!E114</f>
        <v>0</v>
      </c>
      <c r="F181" s="64">
        <f>'2008'!F114</f>
        <v>0</v>
      </c>
      <c r="G181" s="64">
        <f>'2008'!G114</f>
        <v>0</v>
      </c>
      <c r="H181" s="64">
        <f>'2008'!H114</f>
        <v>0</v>
      </c>
      <c r="I181" s="64">
        <f>'2008'!I114</f>
        <v>0</v>
      </c>
      <c r="J181" s="43">
        <f t="shared" si="23"/>
        <v>-10250.7049287102</v>
      </c>
      <c r="L181" s="49">
        <v>-10250.7049287102</v>
      </c>
    </row>
    <row r="182" spans="1:28">
      <c r="A182" s="42">
        <v>2009</v>
      </c>
      <c r="B182" s="43">
        <f>'2009'!B46</f>
        <v>-10303.4021626716</v>
      </c>
      <c r="C182" s="64">
        <f>'2009'!C114</f>
        <v>0</v>
      </c>
      <c r="D182" s="64">
        <f>'2009'!D114</f>
        <v>0</v>
      </c>
      <c r="E182" s="64">
        <f>'2009'!E114</f>
        <v>0</v>
      </c>
      <c r="F182" s="64">
        <f>'2009'!F114</f>
        <v>0</v>
      </c>
      <c r="G182" s="64">
        <f>'2009'!G114</f>
        <v>0</v>
      </c>
      <c r="H182" s="64">
        <f>'2009'!H114</f>
        <v>0</v>
      </c>
      <c r="I182" s="64">
        <f>'2009'!I114</f>
        <v>0</v>
      </c>
      <c r="J182" s="43">
        <f t="shared" si="23"/>
        <v>-10303.4021626716</v>
      </c>
      <c r="L182" s="49">
        <v>-10303.4021626716</v>
      </c>
    </row>
    <row r="183" spans="1:28">
      <c r="A183" s="42">
        <v>2010</v>
      </c>
      <c r="B183" s="43">
        <f>'2010'!B46</f>
        <v>-10334.544220818099</v>
      </c>
      <c r="C183" s="64">
        <f>'2010'!C114</f>
        <v>0</v>
      </c>
      <c r="D183" s="64">
        <f>'2010'!D114</f>
        <v>0</v>
      </c>
      <c r="E183" s="64">
        <f>'2010'!E114</f>
        <v>0</v>
      </c>
      <c r="F183" s="64">
        <f>'2010'!F114</f>
        <v>0</v>
      </c>
      <c r="G183" s="64">
        <f>'2010'!G114</f>
        <v>0</v>
      </c>
      <c r="H183" s="64">
        <f>'2010'!H114</f>
        <v>0</v>
      </c>
      <c r="I183" s="64">
        <f>'2010'!I114</f>
        <v>0</v>
      </c>
      <c r="J183" s="43">
        <f t="shared" si="23"/>
        <v>-10334.544220818099</v>
      </c>
      <c r="L183" s="49">
        <v>-10334.544220818099</v>
      </c>
    </row>
    <row r="184" spans="1:28">
      <c r="A184" s="42">
        <v>2011</v>
      </c>
      <c r="B184" s="43">
        <f>'2011'!B46</f>
        <v>-10295.773858763099</v>
      </c>
      <c r="C184" s="64">
        <f>'2011'!C114</f>
        <v>0</v>
      </c>
      <c r="D184" s="64">
        <f>'2011'!D114</f>
        <v>0</v>
      </c>
      <c r="E184" s="64">
        <f>'2011'!E114</f>
        <v>0</v>
      </c>
      <c r="F184" s="64">
        <f>'2011'!F114</f>
        <v>0</v>
      </c>
      <c r="G184" s="64">
        <f>'2011'!G114</f>
        <v>0</v>
      </c>
      <c r="H184" s="64">
        <f>'2011'!H114</f>
        <v>0</v>
      </c>
      <c r="I184" s="64">
        <f>'2011'!I114</f>
        <v>0</v>
      </c>
      <c r="J184" s="43">
        <f t="shared" si="23"/>
        <v>-10295.773858763099</v>
      </c>
      <c r="L184" s="49">
        <v>-10295.773858763099</v>
      </c>
    </row>
    <row r="185" spans="1:28">
      <c r="A185" s="42">
        <v>2012</v>
      </c>
      <c r="B185" s="43">
        <f>'2012'!B46</f>
        <v>-10324.340000832601</v>
      </c>
      <c r="C185" s="64">
        <f>'2012'!C114</f>
        <v>0</v>
      </c>
      <c r="D185" s="64">
        <f>'2012'!D114</f>
        <v>0</v>
      </c>
      <c r="E185" s="64">
        <f>'2012'!E114</f>
        <v>0</v>
      </c>
      <c r="F185" s="64">
        <f>'2012'!F114</f>
        <v>0</v>
      </c>
      <c r="G185" s="64">
        <f>'2012'!G114</f>
        <v>0</v>
      </c>
      <c r="H185" s="64">
        <f>'2012'!H114</f>
        <v>0</v>
      </c>
      <c r="I185" s="64">
        <f>'2012'!I114</f>
        <v>0</v>
      </c>
      <c r="J185" s="43">
        <f t="shared" si="23"/>
        <v>-10324.340000832601</v>
      </c>
      <c r="L185" s="49">
        <v>-10324.340000832601</v>
      </c>
    </row>
    <row r="186" spans="1:28">
      <c r="A186" s="42">
        <v>2013</v>
      </c>
      <c r="B186" s="43">
        <f>'2013'!B46</f>
        <v>-10216.191430852499</v>
      </c>
      <c r="C186" s="64">
        <f>'2013'!C114</f>
        <v>0</v>
      </c>
      <c r="D186" s="64">
        <f>'2013'!D114</f>
        <v>0</v>
      </c>
      <c r="E186" s="64">
        <f>'2013'!E114</f>
        <v>0</v>
      </c>
      <c r="F186" s="64">
        <f>'2013'!F114</f>
        <v>0</v>
      </c>
      <c r="G186" s="64">
        <f>'2013'!G114</f>
        <v>0</v>
      </c>
      <c r="H186" s="64">
        <f>'2013'!H114</f>
        <v>0</v>
      </c>
      <c r="I186" s="64">
        <f>'2013'!I114</f>
        <v>0</v>
      </c>
      <c r="J186" s="43">
        <f t="shared" si="23"/>
        <v>-10216.191430852499</v>
      </c>
      <c r="L186" s="49">
        <v>-10216.191430852499</v>
      </c>
    </row>
    <row r="187" spans="1:28">
      <c r="A187" s="42">
        <v>2014</v>
      </c>
      <c r="B187" s="43">
        <f>'2014'!B46</f>
        <v>-10327.717642706501</v>
      </c>
      <c r="C187" s="64">
        <f>'2014'!C114</f>
        <v>0</v>
      </c>
      <c r="D187" s="64">
        <f>'2014'!D114</f>
        <v>0</v>
      </c>
      <c r="E187" s="64">
        <f>'2014'!E114</f>
        <v>0</v>
      </c>
      <c r="F187" s="64">
        <f>'2014'!F114</f>
        <v>0</v>
      </c>
      <c r="G187" s="64">
        <f>'2014'!G114</f>
        <v>0</v>
      </c>
      <c r="H187" s="64">
        <f>'2014'!H114</f>
        <v>0</v>
      </c>
      <c r="I187" s="64">
        <f>'2014'!I114</f>
        <v>0</v>
      </c>
      <c r="J187" s="43">
        <f t="shared" si="23"/>
        <v>-10327.717642706501</v>
      </c>
      <c r="L187" s="49">
        <v>-10327.717642706501</v>
      </c>
    </row>
    <row r="188" spans="1:28">
      <c r="A188" s="42">
        <v>2015</v>
      </c>
      <c r="B188" s="43">
        <f>'2015'!B46</f>
        <v>-10336.5304369326</v>
      </c>
      <c r="C188" s="64">
        <f>'2015'!C114</f>
        <v>0</v>
      </c>
      <c r="D188" s="64">
        <f>'2015'!D114</f>
        <v>0</v>
      </c>
      <c r="E188" s="64">
        <f>'2015'!E114</f>
        <v>0</v>
      </c>
      <c r="F188" s="64">
        <f>'2015'!F114</f>
        <v>0</v>
      </c>
      <c r="G188" s="64">
        <f>'2015'!G114</f>
        <v>0</v>
      </c>
      <c r="H188" s="64">
        <f>'2015'!H114</f>
        <v>0</v>
      </c>
      <c r="I188" s="64">
        <f>'2015'!I114</f>
        <v>0</v>
      </c>
      <c r="J188" s="43">
        <f t="shared" si="23"/>
        <v>-10336.5304369326</v>
      </c>
      <c r="L188" s="49">
        <v>-10336.5304369326</v>
      </c>
    </row>
    <row r="189" spans="1:28">
      <c r="A189" s="42">
        <v>2016</v>
      </c>
      <c r="B189" s="43">
        <f>'2016'!B46</f>
        <v>-10302.540278723</v>
      </c>
      <c r="C189" s="64">
        <f>'2016'!C114</f>
        <v>0</v>
      </c>
      <c r="D189" s="64">
        <f>'2016'!D114</f>
        <v>0</v>
      </c>
      <c r="E189" s="64">
        <f>'2016'!E114</f>
        <v>0</v>
      </c>
      <c r="F189" s="64">
        <f>'2016'!F114</f>
        <v>0</v>
      </c>
      <c r="G189" s="64">
        <f>'2016'!G114</f>
        <v>0</v>
      </c>
      <c r="H189" s="64">
        <f>'2016'!H114</f>
        <v>0</v>
      </c>
      <c r="I189" s="64">
        <f>'2016'!I114</f>
        <v>0</v>
      </c>
      <c r="J189" s="43">
        <f t="shared" si="23"/>
        <v>-10302.540278723</v>
      </c>
      <c r="L189" s="49">
        <v>-10302.794156363199</v>
      </c>
    </row>
    <row r="190" spans="1:28">
      <c r="A190" s="42">
        <v>2017</v>
      </c>
      <c r="B190" s="43">
        <f>'2017'!B46</f>
        <v>-10367.313944890488</v>
      </c>
      <c r="C190" s="64">
        <f>'2017'!C114</f>
        <v>0</v>
      </c>
      <c r="D190" s="64">
        <f>'2017'!D114</f>
        <v>0</v>
      </c>
      <c r="E190" s="64">
        <f>'2017'!E114</f>
        <v>0</v>
      </c>
      <c r="F190" s="64">
        <f>'2017'!F114</f>
        <v>0</v>
      </c>
      <c r="G190" s="64">
        <f>'2017'!G114</f>
        <v>0</v>
      </c>
      <c r="H190" s="64">
        <f>'2017'!H114</f>
        <v>0</v>
      </c>
      <c r="I190" s="64">
        <f>'2017'!I114</f>
        <v>0</v>
      </c>
      <c r="J190" s="43">
        <f t="shared" si="23"/>
        <v>-10367.313944890488</v>
      </c>
      <c r="L190" s="49">
        <v>-10367.313818618401</v>
      </c>
    </row>
    <row r="191" spans="1:28" s="275" customFormat="1">
      <c r="A191" s="273">
        <v>2018</v>
      </c>
      <c r="B191" s="274">
        <f>'2018'!B46</f>
        <v>-10941.370537922499</v>
      </c>
      <c r="C191" s="330">
        <f>'2018'!C114</f>
        <v>0</v>
      </c>
      <c r="D191" s="330">
        <f>'2018'!D114</f>
        <v>0</v>
      </c>
      <c r="E191" s="330">
        <f>'2018'!E114</f>
        <v>0</v>
      </c>
      <c r="F191" s="330">
        <f>'2018'!F114</f>
        <v>0</v>
      </c>
      <c r="G191" s="330">
        <f>'2018'!G114</f>
        <v>0</v>
      </c>
      <c r="H191" s="330">
        <f>'2018'!H114</f>
        <v>0</v>
      </c>
      <c r="I191" s="330">
        <f>'2018'!I114</f>
        <v>0</v>
      </c>
      <c r="J191" s="274">
        <f t="shared" si="23"/>
        <v>-10941.370537922499</v>
      </c>
      <c r="L191" s="331">
        <f>(L190-L163)*100/L163</f>
        <v>0.91291592420813328</v>
      </c>
      <c r="Y191" s="332"/>
      <c r="AB191" s="332"/>
    </row>
    <row r="192" spans="1:28">
      <c r="A192" s="42">
        <v>2019</v>
      </c>
      <c r="B192" s="43">
        <f>'2019'!B46</f>
        <v>-10954.623783305</v>
      </c>
      <c r="C192" s="64">
        <f>'2019'!C114</f>
        <v>0</v>
      </c>
      <c r="D192" s="64">
        <f>'2019'!D114</f>
        <v>0</v>
      </c>
      <c r="E192" s="64">
        <f>'2019'!E114</f>
        <v>0</v>
      </c>
      <c r="F192" s="64">
        <f>'2019'!F114</f>
        <v>0</v>
      </c>
      <c r="G192" s="64">
        <f>'2019'!G114</f>
        <v>0</v>
      </c>
      <c r="H192" s="64">
        <f>'2019'!H114</f>
        <v>0</v>
      </c>
      <c r="I192" s="64">
        <f>'2019'!I114</f>
        <v>0</v>
      </c>
      <c r="J192" s="43">
        <f t="shared" si="23"/>
        <v>-10954.623783305</v>
      </c>
    </row>
    <row r="193" spans="1:28">
      <c r="A193" s="42">
        <v>2020</v>
      </c>
      <c r="B193" s="43">
        <f>'2020'!B46</f>
        <v>-10960.100073228899</v>
      </c>
      <c r="C193" s="64">
        <f>'2020'!C114</f>
        <v>0</v>
      </c>
      <c r="D193" s="64">
        <f>'2020'!D114</f>
        <v>0</v>
      </c>
      <c r="E193" s="64">
        <f>'2020'!E114</f>
        <v>0</v>
      </c>
      <c r="F193" s="64">
        <f>'2020'!F114</f>
        <v>0</v>
      </c>
      <c r="G193" s="64">
        <f>'2020'!G114</f>
        <v>0</v>
      </c>
      <c r="H193" s="64">
        <f>'2020'!H114</f>
        <v>0</v>
      </c>
      <c r="I193" s="64">
        <f>'2020'!I114</f>
        <v>0</v>
      </c>
      <c r="J193" s="43">
        <f t="shared" si="23"/>
        <v>-10960.100073228899</v>
      </c>
    </row>
    <row r="194" spans="1:28" s="39" customFormat="1" ht="11.4">
      <c r="A194" s="110" t="s">
        <v>20</v>
      </c>
      <c r="B194" s="88">
        <f>(B193-B163)*100/B163</f>
        <v>6.6829534208166219</v>
      </c>
      <c r="C194" s="88"/>
      <c r="D194" s="88"/>
      <c r="E194" s="88"/>
      <c r="F194" s="88"/>
      <c r="G194" s="88"/>
      <c r="H194" s="88"/>
      <c r="I194" s="88"/>
      <c r="J194" s="88">
        <f>(J193-J163)*100/J163</f>
        <v>6.6829534208166219</v>
      </c>
      <c r="Y194" s="59"/>
      <c r="AB194" s="59"/>
    </row>
    <row r="195" spans="1:28" s="39" customFormat="1" ht="11.4">
      <c r="A195" s="110"/>
      <c r="B195" s="88"/>
      <c r="C195" s="88"/>
      <c r="D195" s="88"/>
      <c r="E195" s="88"/>
      <c r="F195" s="88"/>
      <c r="G195" s="88"/>
      <c r="H195" s="88"/>
      <c r="I195" s="88"/>
      <c r="J195" s="88"/>
      <c r="Y195" s="59"/>
      <c r="AB195" s="59"/>
    </row>
    <row r="196" spans="1:28" s="69" customFormat="1" ht="11.4">
      <c r="A196" s="111"/>
      <c r="B196" s="90"/>
      <c r="C196" s="90"/>
      <c r="D196" s="90"/>
      <c r="E196" s="90"/>
      <c r="F196" s="90"/>
      <c r="G196" s="90"/>
      <c r="H196" s="90"/>
      <c r="I196" s="90"/>
      <c r="J196" s="90"/>
      <c r="Y196" s="111"/>
      <c r="AB196" s="59"/>
    </row>
    <row r="198" spans="1:28">
      <c r="A198" s="39" t="s">
        <v>44</v>
      </c>
      <c r="L198" s="39" t="s">
        <v>2</v>
      </c>
      <c r="P198" s="34" t="s">
        <v>416</v>
      </c>
    </row>
    <row r="199" spans="1:28" ht="22.8">
      <c r="A199" s="40" t="s">
        <v>4</v>
      </c>
      <c r="B199" s="41" t="s">
        <v>5</v>
      </c>
      <c r="C199" s="41" t="s">
        <v>6</v>
      </c>
      <c r="D199" s="41" t="s">
        <v>7</v>
      </c>
      <c r="E199" s="41" t="s">
        <v>26</v>
      </c>
      <c r="F199" s="41" t="s">
        <v>9</v>
      </c>
      <c r="G199" s="41" t="s">
        <v>10</v>
      </c>
      <c r="H199" s="41" t="s">
        <v>11</v>
      </c>
      <c r="I199" s="41" t="s">
        <v>12</v>
      </c>
      <c r="J199" s="112" t="s">
        <v>25</v>
      </c>
      <c r="L199" s="113" t="s">
        <v>45</v>
      </c>
      <c r="M199" s="114" t="s">
        <v>46</v>
      </c>
      <c r="N199" s="114" t="s">
        <v>20</v>
      </c>
      <c r="P199" s="40" t="s">
        <v>4</v>
      </c>
      <c r="Q199" s="41" t="s">
        <v>28</v>
      </c>
      <c r="R199" s="41" t="s">
        <v>6</v>
      </c>
      <c r="S199" s="41" t="s">
        <v>7</v>
      </c>
    </row>
    <row r="200" spans="1:28">
      <c r="A200" s="42">
        <v>1990</v>
      </c>
      <c r="B200" s="43">
        <f>'1990'!B65</f>
        <v>3.5328458880000002</v>
      </c>
      <c r="C200" s="43">
        <f>'1990'!C65</f>
        <v>18.108752855968401</v>
      </c>
      <c r="D200" s="43">
        <f>'1990'!D65</f>
        <v>0.21891981474514299</v>
      </c>
      <c r="E200" s="43">
        <f>'1990'!E65</f>
        <v>0</v>
      </c>
      <c r="F200" s="43">
        <f>'1990'!F65</f>
        <v>0.249</v>
      </c>
      <c r="G200" s="43">
        <f>'1990'!G65</f>
        <v>4.3730000000000002</v>
      </c>
      <c r="H200" s="43">
        <f>'1990'!H65</f>
        <v>9.6000000000000002E-2</v>
      </c>
      <c r="I200" s="43">
        <f>'1990'!I65</f>
        <v>8.9999999999999993E-3</v>
      </c>
      <c r="J200" s="43">
        <f>B200+(C200*21)+(D200*310)+E200</f>
        <v>451.68179843433074</v>
      </c>
      <c r="L200" s="115">
        <v>461.77187843433001</v>
      </c>
      <c r="M200" s="43">
        <f>J200-L200</f>
        <v>-10.090079999999261</v>
      </c>
      <c r="N200" s="85">
        <f>M200*100/L200</f>
        <v>-2.1850789255964194</v>
      </c>
      <c r="P200" s="42">
        <v>1990</v>
      </c>
      <c r="Q200" s="43">
        <f>B200</f>
        <v>3.5328458880000002</v>
      </c>
      <c r="R200" s="43">
        <f>C200*21</f>
        <v>380.2838099753364</v>
      </c>
      <c r="S200" s="43">
        <f>D200*310</f>
        <v>67.865142570994323</v>
      </c>
    </row>
    <row r="201" spans="1:28">
      <c r="A201" s="42">
        <v>1991</v>
      </c>
      <c r="B201" s="43">
        <f>'1991'!B65</f>
        <v>3.6298525119999998</v>
      </c>
      <c r="C201" s="43">
        <f>'1991'!C65</f>
        <v>18.3799105858206</v>
      </c>
      <c r="D201" s="43">
        <f>'1991'!D65</f>
        <v>0.200252190657429</v>
      </c>
      <c r="E201" s="43">
        <f>'1991'!E65</f>
        <v>0</v>
      </c>
      <c r="F201" s="43">
        <f>'1991'!F65</f>
        <v>0.25600000000000001</v>
      </c>
      <c r="G201" s="43">
        <f>'1991'!G65</f>
        <v>4.4930000000000003</v>
      </c>
      <c r="H201" s="43">
        <f>'1991'!H65</f>
        <v>9.9000000000000005E-2</v>
      </c>
      <c r="I201" s="43">
        <f>'1991'!I65</f>
        <v>8.9999999999999993E-3</v>
      </c>
      <c r="J201" s="43">
        <f t="shared" ref="J201:J230" si="24">B201+(C201*21)+(D201*310)+E201</f>
        <v>451.68615391803559</v>
      </c>
      <c r="L201" s="115">
        <v>461.85939391803402</v>
      </c>
      <c r="M201" s="43">
        <f t="shared" ref="M201:M227" si="25">J201-L201</f>
        <v>-10.17323999999843</v>
      </c>
      <c r="N201" s="85">
        <f t="shared" ref="N201:N227" si="26">M201*100/L201</f>
        <v>-2.2026703654757469</v>
      </c>
      <c r="P201" s="42">
        <v>1991</v>
      </c>
      <c r="Q201" s="43">
        <f t="shared" ref="Q201:Q230" si="27">B201</f>
        <v>3.6298525119999998</v>
      </c>
      <c r="R201" s="43">
        <f t="shared" ref="R201:R230" si="28">C201*21</f>
        <v>385.97812230223258</v>
      </c>
      <c r="S201" s="43">
        <f t="shared" ref="S201:S230" si="29">D201*310</f>
        <v>62.078179103802988</v>
      </c>
    </row>
    <row r="202" spans="1:28">
      <c r="A202" s="42">
        <v>1992</v>
      </c>
      <c r="B202" s="43">
        <f>'1992'!B65</f>
        <v>3.7345294272</v>
      </c>
      <c r="C202" s="43">
        <f>'1992'!C65</f>
        <v>17.781401926265701</v>
      </c>
      <c r="D202" s="43">
        <f>'1992'!D65</f>
        <v>0.200754749712</v>
      </c>
      <c r="E202" s="43">
        <f>'1992'!E65</f>
        <v>0</v>
      </c>
      <c r="F202" s="43">
        <f>'1992'!F65</f>
        <v>0.26300000000000001</v>
      </c>
      <c r="G202" s="43">
        <f>'1992'!G65</f>
        <v>4.6230000000000002</v>
      </c>
      <c r="H202" s="43">
        <f>'1992'!H65</f>
        <v>0.10199999999999999</v>
      </c>
      <c r="I202" s="43">
        <f>'1992'!I65</f>
        <v>8.9999999999999993E-3</v>
      </c>
      <c r="J202" s="43">
        <f t="shared" si="24"/>
        <v>439.37794228949974</v>
      </c>
      <c r="L202" s="115">
        <v>449.6620622895</v>
      </c>
      <c r="M202" s="43">
        <f t="shared" si="25"/>
        <v>-10.284120000000257</v>
      </c>
      <c r="N202" s="85">
        <f t="shared" si="26"/>
        <v>-2.287077532767078</v>
      </c>
      <c r="P202" s="42">
        <v>1992</v>
      </c>
      <c r="Q202" s="43">
        <f t="shared" si="27"/>
        <v>3.7345294272</v>
      </c>
      <c r="R202" s="43">
        <f t="shared" si="28"/>
        <v>373.40944045157971</v>
      </c>
      <c r="S202" s="43">
        <f t="shared" si="29"/>
        <v>62.23397241072</v>
      </c>
    </row>
    <row r="203" spans="1:28">
      <c r="A203" s="42">
        <v>1993</v>
      </c>
      <c r="B203" s="43">
        <f>'1993'!B65</f>
        <v>3.7927334016000001</v>
      </c>
      <c r="C203" s="43">
        <f>'1993'!C65</f>
        <v>17.783029494444801</v>
      </c>
      <c r="D203" s="43">
        <f>'1993'!D65</f>
        <v>0.19957264373142899</v>
      </c>
      <c r="E203" s="43">
        <f>'1993'!E65</f>
        <v>0</v>
      </c>
      <c r="F203" s="43">
        <f>'1993'!F65</f>
        <v>0.26700000000000002</v>
      </c>
      <c r="G203" s="43">
        <f>'1993'!G65</f>
        <v>4.6950000000000003</v>
      </c>
      <c r="H203" s="43">
        <f>'1993'!H65</f>
        <v>0.10299999999999999</v>
      </c>
      <c r="I203" s="43">
        <f>'1993'!I65</f>
        <v>8.9999999999999993E-3</v>
      </c>
      <c r="J203" s="43">
        <f t="shared" si="24"/>
        <v>439.10387234168383</v>
      </c>
      <c r="L203" s="115">
        <v>449.38007234168401</v>
      </c>
      <c r="M203" s="43">
        <f t="shared" si="25"/>
        <v>-10.276200000000188</v>
      </c>
      <c r="N203" s="85">
        <f t="shared" si="26"/>
        <v>-2.2867502660836121</v>
      </c>
      <c r="P203" s="42">
        <v>1993</v>
      </c>
      <c r="Q203" s="43">
        <f t="shared" si="27"/>
        <v>3.7927334016000001</v>
      </c>
      <c r="R203" s="43">
        <f t="shared" si="28"/>
        <v>373.44361938334083</v>
      </c>
      <c r="S203" s="43">
        <f t="shared" si="29"/>
        <v>61.867519556742991</v>
      </c>
    </row>
    <row r="204" spans="1:28">
      <c r="A204" s="42">
        <v>1994</v>
      </c>
      <c r="B204" s="43">
        <f>'1994'!B65</f>
        <v>3.8031108543999999</v>
      </c>
      <c r="C204" s="43">
        <f>'1994'!C65</f>
        <v>17.282815632910001</v>
      </c>
      <c r="D204" s="43">
        <f>'1994'!D65</f>
        <v>0.179590869734571</v>
      </c>
      <c r="E204" s="43">
        <f>'1994'!E65</f>
        <v>0</v>
      </c>
      <c r="F204" s="43">
        <f>'1994'!F65</f>
        <v>0.26800000000000002</v>
      </c>
      <c r="G204" s="43">
        <f>'1994'!G65</f>
        <v>4.7080000000000002</v>
      </c>
      <c r="H204" s="43">
        <f>'1994'!H65</f>
        <v>0.104</v>
      </c>
      <c r="I204" s="43">
        <f>'1994'!I65</f>
        <v>8.9999999999999993E-3</v>
      </c>
      <c r="J204" s="43">
        <f t="shared" si="24"/>
        <v>422.41540876322705</v>
      </c>
      <c r="L204" s="115">
        <v>432.758928763227</v>
      </c>
      <c r="M204" s="43">
        <f t="shared" si="25"/>
        <v>-10.343519999999955</v>
      </c>
      <c r="N204" s="85">
        <f t="shared" si="26"/>
        <v>-2.3901343941211084</v>
      </c>
      <c r="P204" s="42">
        <v>1994</v>
      </c>
      <c r="Q204" s="43">
        <f t="shared" si="27"/>
        <v>3.8031108543999999</v>
      </c>
      <c r="R204" s="43">
        <f t="shared" si="28"/>
        <v>362.93912829111002</v>
      </c>
      <c r="S204" s="43">
        <f t="shared" si="29"/>
        <v>55.673169617717008</v>
      </c>
    </row>
    <row r="205" spans="1:28">
      <c r="A205" s="42">
        <v>1995</v>
      </c>
      <c r="B205" s="43">
        <f>'1995'!B65</f>
        <v>3.8279265024</v>
      </c>
      <c r="C205" s="43">
        <f>'1995'!C65</f>
        <v>17.111970731627402</v>
      </c>
      <c r="D205" s="43">
        <f>'1995'!D65</f>
        <v>0.19357548878571401</v>
      </c>
      <c r="E205" s="43">
        <f>'1995'!E65</f>
        <v>0</v>
      </c>
      <c r="F205" s="43">
        <f>'1995'!F65</f>
        <v>0.27</v>
      </c>
      <c r="G205" s="43">
        <f>'1995'!G65</f>
        <v>4.7380000000000004</v>
      </c>
      <c r="H205" s="43">
        <f>'1995'!H65</f>
        <v>0.104</v>
      </c>
      <c r="I205" s="43">
        <f>'1995'!I65</f>
        <v>8.9999999999999993E-3</v>
      </c>
      <c r="J205" s="43">
        <f t="shared" si="24"/>
        <v>423.18771339014677</v>
      </c>
      <c r="L205" s="115">
        <v>433.82427339014799</v>
      </c>
      <c r="M205" s="43">
        <f t="shared" si="25"/>
        <v>-10.636560000001225</v>
      </c>
      <c r="N205" s="85">
        <f t="shared" si="26"/>
        <v>-2.4518130156436695</v>
      </c>
      <c r="P205" s="42">
        <v>1995</v>
      </c>
      <c r="Q205" s="43">
        <f t="shared" si="27"/>
        <v>3.8279265024</v>
      </c>
      <c r="R205" s="43">
        <f t="shared" si="28"/>
        <v>359.35138536417543</v>
      </c>
      <c r="S205" s="43">
        <f t="shared" si="29"/>
        <v>60.008401523571344</v>
      </c>
    </row>
    <row r="206" spans="1:28">
      <c r="A206" s="42">
        <v>1996</v>
      </c>
      <c r="B206" s="43">
        <f>'1996'!B65</f>
        <v>3.8969591231999998</v>
      </c>
      <c r="C206" s="43">
        <f>'1996'!C65</f>
        <v>17.292075441322499</v>
      </c>
      <c r="D206" s="43">
        <f>'1996'!D65</f>
        <v>0.189786480822</v>
      </c>
      <c r="E206" s="43">
        <f>'1996'!E65</f>
        <v>0</v>
      </c>
      <c r="F206" s="43">
        <f>'1996'!F65</f>
        <v>0.27500000000000002</v>
      </c>
      <c r="G206" s="43">
        <f>'1996'!G65</f>
        <v>4.8239999999999998</v>
      </c>
      <c r="H206" s="43">
        <f>'1996'!H65</f>
        <v>0.106</v>
      </c>
      <c r="I206" s="43">
        <f>'1996'!I65</f>
        <v>0.01</v>
      </c>
      <c r="J206" s="43">
        <f t="shared" si="24"/>
        <v>425.86435244579252</v>
      </c>
      <c r="L206" s="115">
        <v>436.84939244579198</v>
      </c>
      <c r="M206" s="43">
        <f t="shared" si="25"/>
        <v>-10.985039999999458</v>
      </c>
      <c r="N206" s="85">
        <f t="shared" si="26"/>
        <v>-2.514605763441133</v>
      </c>
      <c r="P206" s="42">
        <v>1996</v>
      </c>
      <c r="Q206" s="43">
        <f t="shared" si="27"/>
        <v>3.8969591231999998</v>
      </c>
      <c r="R206" s="43">
        <f t="shared" si="28"/>
        <v>363.13358426777251</v>
      </c>
      <c r="S206" s="43">
        <f t="shared" si="29"/>
        <v>58.833809054820001</v>
      </c>
    </row>
    <row r="207" spans="1:28">
      <c r="A207" s="42">
        <v>1997</v>
      </c>
      <c r="B207" s="43">
        <f>'1997'!B65</f>
        <v>3.961479808</v>
      </c>
      <c r="C207" s="43">
        <f>'1997'!C65</f>
        <v>17.1855629877357</v>
      </c>
      <c r="D207" s="43">
        <f>'1997'!D65</f>
        <v>0.177835843765</v>
      </c>
      <c r="E207" s="43">
        <f>'1997'!E65</f>
        <v>0</v>
      </c>
      <c r="F207" s="43">
        <f>'1997'!F65</f>
        <v>0.27900000000000003</v>
      </c>
      <c r="G207" s="43">
        <f>'1997'!G65</f>
        <v>4.9039999999999999</v>
      </c>
      <c r="H207" s="43">
        <f>'1997'!H65</f>
        <v>0.108</v>
      </c>
      <c r="I207" s="43">
        <f>'1997'!I65</f>
        <v>0.01</v>
      </c>
      <c r="J207" s="43">
        <f t="shared" si="24"/>
        <v>419.98741411759971</v>
      </c>
      <c r="L207" s="115">
        <v>431.04769411759901</v>
      </c>
      <c r="M207" s="43">
        <f t="shared" si="25"/>
        <v>-11.060279999999295</v>
      </c>
      <c r="N207" s="85">
        <f t="shared" si="26"/>
        <v>-2.5659063140659826</v>
      </c>
      <c r="P207" s="42">
        <v>1997</v>
      </c>
      <c r="Q207" s="43">
        <f t="shared" si="27"/>
        <v>3.961479808</v>
      </c>
      <c r="R207" s="43">
        <f t="shared" si="28"/>
        <v>360.89682274244973</v>
      </c>
      <c r="S207" s="43">
        <f t="shared" si="29"/>
        <v>55.129111567149998</v>
      </c>
    </row>
    <row r="208" spans="1:28">
      <c r="A208" s="42">
        <v>1998</v>
      </c>
      <c r="B208" s="43">
        <f>'1998'!B65</f>
        <v>4.0305124287999998</v>
      </c>
      <c r="C208" s="43">
        <f>'1998'!C65</f>
        <v>16.857100725315998</v>
      </c>
      <c r="D208" s="43">
        <f>'1998'!D65</f>
        <v>0.185500167708429</v>
      </c>
      <c r="E208" s="43">
        <f>'1998'!E65</f>
        <v>0</v>
      </c>
      <c r="F208" s="43">
        <f>'1998'!F65</f>
        <v>0.28399999999999997</v>
      </c>
      <c r="G208" s="43">
        <f>'1998'!G65</f>
        <v>4.9889999999999999</v>
      </c>
      <c r="H208" s="43">
        <f>'1998'!H65</f>
        <v>0.11</v>
      </c>
      <c r="I208" s="43">
        <f>'1998'!I65</f>
        <v>0.01</v>
      </c>
      <c r="J208" s="43">
        <f t="shared" si="24"/>
        <v>415.53467965004899</v>
      </c>
      <c r="L208" s="115">
        <v>427.93526178059898</v>
      </c>
      <c r="M208" s="43">
        <f t="shared" si="25"/>
        <v>-12.400582130549992</v>
      </c>
      <c r="N208" s="85">
        <f t="shared" si="26"/>
        <v>-2.89777058309061</v>
      </c>
      <c r="P208" s="42">
        <v>1998</v>
      </c>
      <c r="Q208" s="43">
        <f t="shared" si="27"/>
        <v>4.0305124287999998</v>
      </c>
      <c r="R208" s="43">
        <f t="shared" si="28"/>
        <v>353.99911523163598</v>
      </c>
      <c r="S208" s="43">
        <f t="shared" si="29"/>
        <v>57.505051989612994</v>
      </c>
    </row>
    <row r="209" spans="1:19">
      <c r="A209" s="42">
        <v>1999</v>
      </c>
      <c r="B209" s="43">
        <f>'1999'!B65</f>
        <v>4.1018010175999997</v>
      </c>
      <c r="C209" s="43">
        <f>'1999'!C65</f>
        <v>16.688044554502198</v>
      </c>
      <c r="D209" s="43">
        <f>'1999'!D65</f>
        <v>0.190784165373686</v>
      </c>
      <c r="E209" s="43">
        <f>'1999'!E65</f>
        <v>0</v>
      </c>
      <c r="F209" s="43">
        <f>'1999'!F65</f>
        <v>0.28899999999999998</v>
      </c>
      <c r="G209" s="43">
        <f>'1999'!G65</f>
        <v>5.077</v>
      </c>
      <c r="H209" s="43">
        <f>'1999'!H65</f>
        <v>0.112</v>
      </c>
      <c r="I209" s="43">
        <f>'1999'!I65</f>
        <v>0.01</v>
      </c>
      <c r="J209" s="43">
        <f t="shared" si="24"/>
        <v>413.69382792798882</v>
      </c>
      <c r="L209" s="115">
        <v>424.94022792798899</v>
      </c>
      <c r="M209" s="43">
        <f t="shared" si="25"/>
        <v>-11.246400000000165</v>
      </c>
      <c r="N209" s="85">
        <f t="shared" si="26"/>
        <v>-2.6465839807254015</v>
      </c>
      <c r="P209" s="42">
        <v>1999</v>
      </c>
      <c r="Q209" s="43">
        <f t="shared" si="27"/>
        <v>4.1018010175999997</v>
      </c>
      <c r="R209" s="43">
        <f t="shared" si="28"/>
        <v>350.44893564454617</v>
      </c>
      <c r="S209" s="43">
        <f t="shared" si="29"/>
        <v>59.143091265842664</v>
      </c>
    </row>
    <row r="210" spans="1:19">
      <c r="A210" s="42">
        <v>2000</v>
      </c>
      <c r="B210" s="43">
        <f>'2000'!B65</f>
        <v>4.1645169280000003</v>
      </c>
      <c r="C210" s="43">
        <f>'2000'!C65</f>
        <v>16.946292142268</v>
      </c>
      <c r="D210" s="43">
        <f>'2000'!D65</f>
        <v>0.18530294393837099</v>
      </c>
      <c r="E210" s="43">
        <f>'2000'!E65</f>
        <v>0</v>
      </c>
      <c r="F210" s="43">
        <f>'2000'!F65</f>
        <v>0.29399999999999998</v>
      </c>
      <c r="G210" s="43">
        <f>'2000'!G65</f>
        <v>5.1550000000000002</v>
      </c>
      <c r="H210" s="43">
        <f>'2000'!H65</f>
        <v>0.114</v>
      </c>
      <c r="I210" s="43">
        <f>'2000'!I65</f>
        <v>0.01</v>
      </c>
      <c r="J210" s="43">
        <f t="shared" si="24"/>
        <v>417.48056453652299</v>
      </c>
      <c r="L210" s="115">
        <v>424.392303716524</v>
      </c>
      <c r="M210" s="43">
        <f t="shared" si="25"/>
        <v>-6.9117391800010068</v>
      </c>
      <c r="N210" s="85">
        <f t="shared" si="26"/>
        <v>-1.6286202929395615</v>
      </c>
      <c r="P210" s="42">
        <v>2000</v>
      </c>
      <c r="Q210" s="43">
        <f t="shared" si="27"/>
        <v>4.1645169280000003</v>
      </c>
      <c r="R210" s="43">
        <f t="shared" si="28"/>
        <v>355.87213498762799</v>
      </c>
      <c r="S210" s="43">
        <f t="shared" si="29"/>
        <v>57.443912620895006</v>
      </c>
    </row>
    <row r="211" spans="1:19">
      <c r="A211" s="42">
        <v>2001</v>
      </c>
      <c r="B211" s="43">
        <f>'2001'!B65</f>
        <v>4.2100874815999996</v>
      </c>
      <c r="C211" s="43">
        <f>'2001'!C65</f>
        <v>16.8441010132379</v>
      </c>
      <c r="D211" s="43">
        <f>'2001'!D65</f>
        <v>0.18815223782797899</v>
      </c>
      <c r="E211" s="43">
        <f>'2001'!E65</f>
        <v>0</v>
      </c>
      <c r="F211" s="43">
        <f>'2001'!F65</f>
        <v>0.29699999999999999</v>
      </c>
      <c r="G211" s="43">
        <f>'2001'!G65</f>
        <v>5.2110000000000003</v>
      </c>
      <c r="H211" s="43">
        <f>'2001'!H65</f>
        <v>0.115</v>
      </c>
      <c r="I211" s="43">
        <f>'2001'!I65</f>
        <v>0.01</v>
      </c>
      <c r="J211" s="43">
        <f t="shared" si="24"/>
        <v>416.2634024862694</v>
      </c>
      <c r="L211" s="115">
        <v>424.86773634127002</v>
      </c>
      <c r="M211" s="43">
        <f t="shared" si="25"/>
        <v>-8.6043338550006183</v>
      </c>
      <c r="N211" s="85">
        <f t="shared" si="26"/>
        <v>-2.0251793956153188</v>
      </c>
      <c r="P211" s="42">
        <v>2001</v>
      </c>
      <c r="Q211" s="43">
        <f t="shared" si="27"/>
        <v>4.2100874815999996</v>
      </c>
      <c r="R211" s="43">
        <f t="shared" si="28"/>
        <v>353.7261212779959</v>
      </c>
      <c r="S211" s="43">
        <f t="shared" si="29"/>
        <v>58.327193726673485</v>
      </c>
    </row>
    <row r="212" spans="1:19">
      <c r="A212" s="42">
        <v>2002</v>
      </c>
      <c r="B212" s="43">
        <f>'2002'!B65</f>
        <v>4.2552068415999997</v>
      </c>
      <c r="C212" s="43">
        <f>'2002'!C65</f>
        <v>16.971201686256901</v>
      </c>
      <c r="D212" s="43">
        <f>'2002'!D65</f>
        <v>0.19894967936535701</v>
      </c>
      <c r="E212" s="43">
        <f>'2002'!E65</f>
        <v>0</v>
      </c>
      <c r="F212" s="43">
        <f>'2002'!F65</f>
        <v>0.3</v>
      </c>
      <c r="G212" s="43">
        <f>'2002'!G65</f>
        <v>5.2670000000000003</v>
      </c>
      <c r="H212" s="43">
        <f>'2002'!H65</f>
        <v>0.11600000000000001</v>
      </c>
      <c r="I212" s="43">
        <f>'2002'!I65</f>
        <v>0.01</v>
      </c>
      <c r="J212" s="43">
        <f t="shared" si="24"/>
        <v>422.3248428562556</v>
      </c>
      <c r="L212" s="115">
        <v>434.93478896550602</v>
      </c>
      <c r="M212" s="43">
        <f t="shared" si="25"/>
        <v>-12.609946109250416</v>
      </c>
      <c r="N212" s="85">
        <f t="shared" si="26"/>
        <v>-2.8992728172522639</v>
      </c>
      <c r="P212" s="42">
        <v>2002</v>
      </c>
      <c r="Q212" s="43">
        <f t="shared" si="27"/>
        <v>4.2552068415999997</v>
      </c>
      <c r="R212" s="43">
        <f t="shared" si="28"/>
        <v>356.39523541139494</v>
      </c>
      <c r="S212" s="43">
        <f t="shared" si="29"/>
        <v>61.674400603260672</v>
      </c>
    </row>
    <row r="213" spans="1:19">
      <c r="A213" s="42">
        <v>2003</v>
      </c>
      <c r="B213" s="43">
        <f>'2003'!B65</f>
        <v>4.2989726207999999</v>
      </c>
      <c r="C213" s="43">
        <f>'2003'!C65</f>
        <v>17.088939870867399</v>
      </c>
      <c r="D213" s="43">
        <f>'2003'!D65</f>
        <v>0.20374526111785701</v>
      </c>
      <c r="E213" s="43">
        <f>'2003'!E65</f>
        <v>0</v>
      </c>
      <c r="F213" s="43">
        <f>'2003'!F65</f>
        <v>0.30299999999999999</v>
      </c>
      <c r="G213" s="43">
        <f>'2003'!G65</f>
        <v>5.3220000000000001</v>
      </c>
      <c r="H213" s="43">
        <f>'2003'!H65</f>
        <v>0.11700000000000001</v>
      </c>
      <c r="I213" s="43">
        <f>'2003'!I65</f>
        <v>0.01</v>
      </c>
      <c r="J213" s="43">
        <f t="shared" si="24"/>
        <v>426.32774085555104</v>
      </c>
      <c r="L213" s="115">
        <v>439.40443763491999</v>
      </c>
      <c r="M213" s="43">
        <f t="shared" si="25"/>
        <v>-13.076696779368945</v>
      </c>
      <c r="N213" s="85">
        <f t="shared" si="26"/>
        <v>-2.9760047144161397</v>
      </c>
      <c r="P213" s="42">
        <v>2003</v>
      </c>
      <c r="Q213" s="43">
        <f t="shared" si="27"/>
        <v>4.2989726207999999</v>
      </c>
      <c r="R213" s="43">
        <f t="shared" si="28"/>
        <v>358.86773728821538</v>
      </c>
      <c r="S213" s="43">
        <f t="shared" si="29"/>
        <v>63.161030946535675</v>
      </c>
    </row>
    <row r="214" spans="1:19">
      <c r="A214" s="42">
        <v>2004</v>
      </c>
      <c r="B214" s="43">
        <f>'2004'!B65</f>
        <v>4.3553718208000003</v>
      </c>
      <c r="C214" s="43">
        <f>'2004'!C65</f>
        <v>17.336821555122</v>
      </c>
      <c r="D214" s="43">
        <f>'2004'!D65</f>
        <v>0.20737089050257701</v>
      </c>
      <c r="E214" s="43">
        <f>'2004'!E65</f>
        <v>0</v>
      </c>
      <c r="F214" s="43">
        <f>'2004'!F65</f>
        <v>0.307</v>
      </c>
      <c r="G214" s="43">
        <f>'2004'!G65</f>
        <v>5.391</v>
      </c>
      <c r="H214" s="43">
        <f>'2004'!H65</f>
        <v>0.11899999999999999</v>
      </c>
      <c r="I214" s="43">
        <f>'2004'!I65</f>
        <v>1.0999999999999999E-2</v>
      </c>
      <c r="J214" s="43">
        <f t="shared" si="24"/>
        <v>432.71360053416089</v>
      </c>
      <c r="L214" s="115">
        <v>444.198160058089</v>
      </c>
      <c r="M214" s="43">
        <f t="shared" si="25"/>
        <v>-11.484559523928112</v>
      </c>
      <c r="N214" s="85">
        <f t="shared" si="26"/>
        <v>-2.5854585985737186</v>
      </c>
      <c r="P214" s="42">
        <v>2004</v>
      </c>
      <c r="Q214" s="43">
        <f t="shared" si="27"/>
        <v>4.3553718208000003</v>
      </c>
      <c r="R214" s="43">
        <f t="shared" si="28"/>
        <v>364.07325265756202</v>
      </c>
      <c r="S214" s="43">
        <f t="shared" si="29"/>
        <v>64.284976055798879</v>
      </c>
    </row>
    <row r="215" spans="1:19">
      <c r="A215" s="42">
        <v>2005</v>
      </c>
      <c r="B215" s="43">
        <f>'2005'!B65</f>
        <v>4.4135757951999999</v>
      </c>
      <c r="C215" s="43">
        <f>'2005'!C65</f>
        <v>17.092468147653499</v>
      </c>
      <c r="D215" s="43">
        <f>'2005'!D65</f>
        <v>0.214863827813571</v>
      </c>
      <c r="E215" s="43">
        <f>'2005'!E65</f>
        <v>0</v>
      </c>
      <c r="F215" s="43">
        <f>'2005'!F65</f>
        <v>0.311</v>
      </c>
      <c r="G215" s="43">
        <f>'2005'!G65</f>
        <v>5.4630000000000001</v>
      </c>
      <c r="H215" s="43">
        <f>'2005'!H65</f>
        <v>0.12</v>
      </c>
      <c r="I215" s="43">
        <f>'2005'!I65</f>
        <v>1.0999999999999999E-2</v>
      </c>
      <c r="J215" s="43">
        <f t="shared" si="24"/>
        <v>429.96319351813048</v>
      </c>
      <c r="L215" s="115">
        <v>442.92462924004502</v>
      </c>
      <c r="M215" s="43">
        <f t="shared" si="25"/>
        <v>-12.96143572191454</v>
      </c>
      <c r="N215" s="85">
        <f t="shared" si="26"/>
        <v>-2.9263298688432227</v>
      </c>
      <c r="P215" s="42">
        <v>2005</v>
      </c>
      <c r="Q215" s="43">
        <f t="shared" si="27"/>
        <v>4.4135757951999999</v>
      </c>
      <c r="R215" s="43">
        <f t="shared" si="28"/>
        <v>358.94183110072345</v>
      </c>
      <c r="S215" s="43">
        <f t="shared" si="29"/>
        <v>66.607786622207016</v>
      </c>
    </row>
    <row r="216" spans="1:19">
      <c r="A216" s="42">
        <v>2006</v>
      </c>
      <c r="B216" s="43">
        <f>'2006'!B65</f>
        <v>4.4641094784000002</v>
      </c>
      <c r="C216" s="43">
        <f>'2006'!C65</f>
        <v>17.290856514541499</v>
      </c>
      <c r="D216" s="43">
        <f>'2006'!D65</f>
        <v>0.216053451117143</v>
      </c>
      <c r="E216" s="43">
        <f>'2006'!E65</f>
        <v>0</v>
      </c>
      <c r="F216" s="43">
        <f>'2006'!F65</f>
        <v>0.315</v>
      </c>
      <c r="G216" s="43">
        <f>'2006'!G65</f>
        <v>5.5259999999999998</v>
      </c>
      <c r="H216" s="43">
        <f>'2006'!H65</f>
        <v>0.122</v>
      </c>
      <c r="I216" s="43">
        <f>'2006'!I65</f>
        <v>1.0999999999999999E-2</v>
      </c>
      <c r="J216" s="43">
        <f t="shared" si="24"/>
        <v>434.54866613008585</v>
      </c>
      <c r="L216" s="115">
        <v>440.68032730197098</v>
      </c>
      <c r="M216" s="43">
        <f t="shared" si="25"/>
        <v>-6.1316611718851277</v>
      </c>
      <c r="N216" s="85">
        <f t="shared" si="26"/>
        <v>-1.3914079644593438</v>
      </c>
      <c r="P216" s="42">
        <v>2006</v>
      </c>
      <c r="Q216" s="43">
        <f t="shared" si="27"/>
        <v>4.4641094784000002</v>
      </c>
      <c r="R216" s="43">
        <f t="shared" si="28"/>
        <v>363.10798680537147</v>
      </c>
      <c r="S216" s="43">
        <f t="shared" si="29"/>
        <v>66.976569846314334</v>
      </c>
    </row>
    <row r="217" spans="1:19">
      <c r="A217" s="42">
        <v>2007</v>
      </c>
      <c r="B217" s="43">
        <f>'2007'!B65</f>
        <v>4.5200574847999997</v>
      </c>
      <c r="C217" s="43">
        <f>'2007'!C65</f>
        <v>17.294674379787899</v>
      </c>
      <c r="D217" s="43">
        <f>'2007'!D65</f>
        <v>0.211983191513477</v>
      </c>
      <c r="E217" s="43">
        <f>'2007'!E65</f>
        <v>0</v>
      </c>
      <c r="F217" s="43">
        <f>'2007'!F65</f>
        <v>0.31900000000000001</v>
      </c>
      <c r="G217" s="43">
        <f>'2007'!G65</f>
        <v>5.5949999999999998</v>
      </c>
      <c r="H217" s="43">
        <f>'2007'!H65</f>
        <v>0.123</v>
      </c>
      <c r="I217" s="43">
        <f>'2007'!I65</f>
        <v>1.0999999999999999E-2</v>
      </c>
      <c r="J217" s="43">
        <f t="shared" si="24"/>
        <v>433.42300882952378</v>
      </c>
      <c r="L217" s="115">
        <v>448.97311936952298</v>
      </c>
      <c r="M217" s="43">
        <f t="shared" si="25"/>
        <v>-15.550110539999196</v>
      </c>
      <c r="N217" s="85">
        <f t="shared" si="26"/>
        <v>-3.4634836405875844</v>
      </c>
      <c r="P217" s="42">
        <v>2007</v>
      </c>
      <c r="Q217" s="43">
        <f t="shared" si="27"/>
        <v>4.5200574847999997</v>
      </c>
      <c r="R217" s="43">
        <f t="shared" si="28"/>
        <v>363.18816197554588</v>
      </c>
      <c r="S217" s="43">
        <f t="shared" si="29"/>
        <v>65.714789369177865</v>
      </c>
    </row>
    <row r="218" spans="1:19">
      <c r="A218" s="42">
        <v>2008</v>
      </c>
      <c r="B218" s="43">
        <f>'2008'!B65</f>
        <v>4.5620184895999998</v>
      </c>
      <c r="C218" s="43">
        <f>'2008'!C65</f>
        <v>17.4560206471415</v>
      </c>
      <c r="D218" s="43">
        <f>'2008'!D65</f>
        <v>0.22050660325999999</v>
      </c>
      <c r="E218" s="43">
        <f>'2008'!E65</f>
        <v>0</v>
      </c>
      <c r="F218" s="43">
        <f>'2008'!F65</f>
        <v>0.32200000000000001</v>
      </c>
      <c r="G218" s="43">
        <f>'2008'!G65</f>
        <v>5.6470000000000002</v>
      </c>
      <c r="H218" s="43">
        <f>'2008'!H65</f>
        <v>0.124</v>
      </c>
      <c r="I218" s="43">
        <f>'2008'!I65</f>
        <v>1.0999999999999999E-2</v>
      </c>
      <c r="J218" s="43">
        <f t="shared" si="24"/>
        <v>439.49549909017151</v>
      </c>
      <c r="L218" s="115">
        <v>454.69149374017098</v>
      </c>
      <c r="M218" s="43">
        <f t="shared" si="25"/>
        <v>-15.195994649999477</v>
      </c>
      <c r="N218" s="85">
        <f t="shared" si="26"/>
        <v>-3.3420450699442994</v>
      </c>
      <c r="P218" s="42">
        <v>2008</v>
      </c>
      <c r="Q218" s="43">
        <f t="shared" si="27"/>
        <v>4.5620184895999998</v>
      </c>
      <c r="R218" s="43">
        <f t="shared" si="28"/>
        <v>366.57643358997149</v>
      </c>
      <c r="S218" s="43">
        <f t="shared" si="29"/>
        <v>68.357047010599999</v>
      </c>
    </row>
    <row r="219" spans="1:19">
      <c r="A219" s="42">
        <v>2009</v>
      </c>
      <c r="B219" s="43">
        <f>'2009'!B65</f>
        <v>4.6463916928</v>
      </c>
      <c r="C219" s="43">
        <f>'2009'!C65</f>
        <v>18.2484887283054</v>
      </c>
      <c r="D219" s="43">
        <f>'2009'!D65</f>
        <v>0.22993572774357099</v>
      </c>
      <c r="E219" s="43">
        <f>'2009'!E65</f>
        <v>0</v>
      </c>
      <c r="F219" s="43">
        <f>'2009'!F65</f>
        <v>0.32700000000000001</v>
      </c>
      <c r="G219" s="43">
        <f>'2009'!G65</f>
        <v>5.7519999999999998</v>
      </c>
      <c r="H219" s="43">
        <f>'2009'!H65</f>
        <v>0.127</v>
      </c>
      <c r="I219" s="43">
        <f>'2009'!I65</f>
        <v>1.0999999999999999E-2</v>
      </c>
      <c r="J219" s="43">
        <f t="shared" si="24"/>
        <v>459.14473058772046</v>
      </c>
      <c r="L219" s="115">
        <v>475.49491579272001</v>
      </c>
      <c r="M219" s="43">
        <f t="shared" si="25"/>
        <v>-16.350185204999548</v>
      </c>
      <c r="N219" s="85">
        <f t="shared" si="26"/>
        <v>-3.4385615202091873</v>
      </c>
      <c r="P219" s="42">
        <v>2009</v>
      </c>
      <c r="Q219" s="43">
        <f t="shared" si="27"/>
        <v>4.6463916928</v>
      </c>
      <c r="R219" s="43">
        <f t="shared" si="28"/>
        <v>383.21826329441342</v>
      </c>
      <c r="S219" s="43">
        <f t="shared" si="29"/>
        <v>71.280075600507004</v>
      </c>
    </row>
    <row r="220" spans="1:19">
      <c r="A220" s="42">
        <v>2010</v>
      </c>
      <c r="B220" s="43">
        <f>'2010'!B65</f>
        <v>5.0339669952000001</v>
      </c>
      <c r="C220" s="43">
        <f>'2010'!C65</f>
        <v>18.8787542620057</v>
      </c>
      <c r="D220" s="43">
        <f>'2010'!D65</f>
        <v>0.23031958054662699</v>
      </c>
      <c r="E220" s="43">
        <f>'2010'!E65</f>
        <v>0</v>
      </c>
      <c r="F220" s="43">
        <f>'2010'!F65</f>
        <v>0.35499999999999998</v>
      </c>
      <c r="G220" s="43">
        <f>'2010'!G65</f>
        <v>6.2309999999999999</v>
      </c>
      <c r="H220" s="43">
        <f>'2010'!H65</f>
        <v>0.13700000000000001</v>
      </c>
      <c r="I220" s="43">
        <f>'2010'!I65</f>
        <v>1.2E-2</v>
      </c>
      <c r="J220" s="43">
        <f t="shared" si="24"/>
        <v>472.88687646677408</v>
      </c>
      <c r="L220" s="115">
        <v>487.59089565677402</v>
      </c>
      <c r="M220" s="43">
        <f t="shared" si="25"/>
        <v>-14.70401918999994</v>
      </c>
      <c r="N220" s="85">
        <f t="shared" si="26"/>
        <v>-3.0156467893425196</v>
      </c>
      <c r="P220" s="42">
        <v>2010</v>
      </c>
      <c r="Q220" s="43">
        <f t="shared" si="27"/>
        <v>5.0339669952000001</v>
      </c>
      <c r="R220" s="43">
        <f t="shared" si="28"/>
        <v>396.45383950211971</v>
      </c>
      <c r="S220" s="43">
        <f t="shared" si="29"/>
        <v>71.399069969454374</v>
      </c>
    </row>
    <row r="221" spans="1:19">
      <c r="A221" s="42">
        <v>2011</v>
      </c>
      <c r="B221" s="43">
        <f>'2011'!B65</f>
        <v>4.8638670079999997</v>
      </c>
      <c r="C221" s="43">
        <f>'2011'!C65</f>
        <v>19.396833805047301</v>
      </c>
      <c r="D221" s="43">
        <f>'2011'!D65</f>
        <v>0.23070775639635899</v>
      </c>
      <c r="E221" s="43">
        <f>'2011'!E65</f>
        <v>0</v>
      </c>
      <c r="F221" s="43">
        <f>'2011'!F65</f>
        <v>0.34300000000000003</v>
      </c>
      <c r="G221" s="43">
        <f>'2011'!G65</f>
        <v>6.0209999999999999</v>
      </c>
      <c r="H221" s="43">
        <f>'2011'!H65</f>
        <v>0.13300000000000001</v>
      </c>
      <c r="I221" s="43">
        <f>'2011'!I65</f>
        <v>1.2E-2</v>
      </c>
      <c r="J221" s="43">
        <f t="shared" si="24"/>
        <v>483.71678139686458</v>
      </c>
      <c r="L221" s="115">
        <v>501.58761852686501</v>
      </c>
      <c r="M221" s="43">
        <f t="shared" si="25"/>
        <v>-17.870837130000439</v>
      </c>
      <c r="N221" s="85">
        <f t="shared" si="26"/>
        <v>-3.5628545183164797</v>
      </c>
      <c r="P221" s="42">
        <v>2011</v>
      </c>
      <c r="Q221" s="43">
        <f t="shared" si="27"/>
        <v>4.8638670079999997</v>
      </c>
      <c r="R221" s="43">
        <f t="shared" si="28"/>
        <v>407.33350990599331</v>
      </c>
      <c r="S221" s="43">
        <f t="shared" si="29"/>
        <v>71.51940448287128</v>
      </c>
    </row>
    <row r="222" spans="1:19">
      <c r="A222" s="42">
        <v>2012</v>
      </c>
      <c r="B222" s="43">
        <f>'2012'!B65</f>
        <v>4.6712073407999997</v>
      </c>
      <c r="C222" s="43">
        <f>'2012'!C65</f>
        <v>19.932594667617</v>
      </c>
      <c r="D222" s="43">
        <f>'2012'!D65</f>
        <v>0.22890423390015499</v>
      </c>
      <c r="E222" s="43">
        <f>'2012'!E65</f>
        <v>0</v>
      </c>
      <c r="F222" s="43">
        <f>'2012'!F65</f>
        <v>0.32900000000000001</v>
      </c>
      <c r="G222" s="43">
        <f>'2012'!G65</f>
        <v>5.782</v>
      </c>
      <c r="H222" s="43">
        <f>'2012'!H65</f>
        <v>0.127</v>
      </c>
      <c r="I222" s="43">
        <f>'2012'!I65</f>
        <v>1.0999999999999999E-2</v>
      </c>
      <c r="J222" s="43">
        <f t="shared" si="24"/>
        <v>494.21600786980503</v>
      </c>
      <c r="L222" s="115">
        <v>510.821719670356</v>
      </c>
      <c r="M222" s="43">
        <f t="shared" si="25"/>
        <v>-16.605711800550978</v>
      </c>
      <c r="N222" s="85">
        <f t="shared" si="26"/>
        <v>-3.2507842092671768</v>
      </c>
      <c r="P222" s="42">
        <v>2012</v>
      </c>
      <c r="Q222" s="43">
        <f t="shared" si="27"/>
        <v>4.6712073407999997</v>
      </c>
      <c r="R222" s="43">
        <f t="shared" si="28"/>
        <v>418.58448801995701</v>
      </c>
      <c r="S222" s="43">
        <f t="shared" si="29"/>
        <v>70.960312509048052</v>
      </c>
    </row>
    <row r="223" spans="1:19">
      <c r="A223" s="42">
        <v>2013</v>
      </c>
      <c r="B223" s="43">
        <f>'2013'!B65</f>
        <v>5.1219497472000004</v>
      </c>
      <c r="C223" s="43">
        <f>'2013'!C65</f>
        <v>20.904143333781299</v>
      </c>
      <c r="D223" s="43">
        <f>'2013'!D65</f>
        <v>0.23715578849154501</v>
      </c>
      <c r="E223" s="43">
        <f>'2013'!E65</f>
        <v>0</v>
      </c>
      <c r="F223" s="43">
        <f>'2013'!F65</f>
        <v>0.36099999999999999</v>
      </c>
      <c r="G223" s="43">
        <f>'2013'!G65</f>
        <v>6.34</v>
      </c>
      <c r="H223" s="43">
        <f>'2013'!H65</f>
        <v>0.14000000000000001</v>
      </c>
      <c r="I223" s="43">
        <f>'2013'!I65</f>
        <v>1.2E-2</v>
      </c>
      <c r="J223" s="43">
        <f t="shared" si="24"/>
        <v>517.62725418898629</v>
      </c>
      <c r="L223" s="115">
        <v>531.44894654398604</v>
      </c>
      <c r="M223" s="43">
        <f t="shared" si="25"/>
        <v>-13.821692354999755</v>
      </c>
      <c r="N223" s="85">
        <f t="shared" si="26"/>
        <v>-2.6007563746023505</v>
      </c>
      <c r="P223" s="42">
        <v>2013</v>
      </c>
      <c r="Q223" s="43">
        <f t="shared" si="27"/>
        <v>5.1219497472000004</v>
      </c>
      <c r="R223" s="43">
        <f t="shared" si="28"/>
        <v>438.9870100094073</v>
      </c>
      <c r="S223" s="43">
        <f t="shared" si="29"/>
        <v>73.518294432378951</v>
      </c>
    </row>
    <row r="224" spans="1:19">
      <c r="A224" s="42">
        <v>2014</v>
      </c>
      <c r="B224" s="43">
        <f>'2014'!B65</f>
        <v>5.0344181888000001</v>
      </c>
      <c r="C224" s="43">
        <f>'2014'!C65</f>
        <v>21.287606274050798</v>
      </c>
      <c r="D224" s="43">
        <f>'2014'!D65</f>
        <v>0.24408551378580701</v>
      </c>
      <c r="E224" s="43">
        <f>'2014'!E65</f>
        <v>0</v>
      </c>
      <c r="F224" s="43">
        <f>'2014'!F65</f>
        <v>0.35499999999999998</v>
      </c>
      <c r="G224" s="43">
        <f>'2014'!G65</f>
        <v>6.2320000000000002</v>
      </c>
      <c r="H224" s="43">
        <f>'2014'!H65</f>
        <v>0.13700000000000001</v>
      </c>
      <c r="I224" s="43">
        <f>'2014'!I65</f>
        <v>1.2E-2</v>
      </c>
      <c r="J224" s="43">
        <f t="shared" si="24"/>
        <v>527.74065921746694</v>
      </c>
      <c r="L224" s="115">
        <v>545.25148826862596</v>
      </c>
      <c r="M224" s="43">
        <f t="shared" si="25"/>
        <v>-17.510829051159021</v>
      </c>
      <c r="N224" s="85">
        <f t="shared" si="26"/>
        <v>-3.2115142146172482</v>
      </c>
      <c r="P224" s="42">
        <v>2014</v>
      </c>
      <c r="Q224" s="43">
        <f t="shared" si="27"/>
        <v>5.0344181888000001</v>
      </c>
      <c r="R224" s="43">
        <f t="shared" si="28"/>
        <v>447.03973175506678</v>
      </c>
      <c r="S224" s="43">
        <f t="shared" si="29"/>
        <v>75.66650927360017</v>
      </c>
    </row>
    <row r="225" spans="1:30">
      <c r="A225" s="42">
        <v>2015</v>
      </c>
      <c r="B225" s="43">
        <f>'2015'!B65</f>
        <v>4.9947131520000001</v>
      </c>
      <c r="C225" s="43">
        <f>'2015'!C65</f>
        <v>21.735945768707101</v>
      </c>
      <c r="D225" s="43">
        <f>'2015'!D65</f>
        <v>0.24116333802486301</v>
      </c>
      <c r="E225" s="43">
        <f>'2015'!E65</f>
        <v>0</v>
      </c>
      <c r="F225" s="43">
        <f>'2015'!F65</f>
        <v>0.35199999999999998</v>
      </c>
      <c r="G225" s="43">
        <f>'2015'!G65</f>
        <v>6.1829999999999998</v>
      </c>
      <c r="H225" s="43">
        <f>'2015'!H65</f>
        <v>0.13600000000000001</v>
      </c>
      <c r="I225" s="43">
        <f>'2015'!I65</f>
        <v>1.2E-2</v>
      </c>
      <c r="J225" s="43">
        <f t="shared" si="24"/>
        <v>536.21020908255662</v>
      </c>
      <c r="L225" s="115">
        <v>551.34077625255702</v>
      </c>
      <c r="M225" s="43">
        <f t="shared" si="25"/>
        <v>-15.130567170000404</v>
      </c>
      <c r="N225" s="85">
        <f t="shared" si="26"/>
        <v>-2.7443221727299609</v>
      </c>
      <c r="P225" s="42">
        <v>2015</v>
      </c>
      <c r="Q225" s="43">
        <f t="shared" si="27"/>
        <v>4.9947131520000001</v>
      </c>
      <c r="R225" s="43">
        <f t="shared" si="28"/>
        <v>456.4548611428491</v>
      </c>
      <c r="S225" s="43">
        <f t="shared" si="29"/>
        <v>74.760634787707531</v>
      </c>
    </row>
    <row r="226" spans="1:30">
      <c r="A226" s="42">
        <v>2016</v>
      </c>
      <c r="B226" s="43">
        <f>'2016'!B65</f>
        <v>5.4283102016000004</v>
      </c>
      <c r="C226" s="43">
        <f>'2016'!C65</f>
        <v>22.5908616969982</v>
      </c>
      <c r="D226" s="43">
        <f>'2016'!D65</f>
        <v>0.25539531093157503</v>
      </c>
      <c r="E226" s="43">
        <f>'2016'!E65</f>
        <v>0</v>
      </c>
      <c r="F226" s="43">
        <f>'2016'!F65</f>
        <v>0.38300000000000001</v>
      </c>
      <c r="G226" s="108">
        <f>'2016'!G65</f>
        <v>6.7190000000000003</v>
      </c>
      <c r="H226" s="108">
        <f>'2016'!H65</f>
        <v>0.14799999999999999</v>
      </c>
      <c r="I226" s="108">
        <f>'2016'!I65</f>
        <v>1.2999999999999999E-2</v>
      </c>
      <c r="J226" s="43">
        <f t="shared" si="24"/>
        <v>559.00895222735051</v>
      </c>
      <c r="L226" s="115">
        <v>571.309428920561</v>
      </c>
      <c r="M226" s="43">
        <f t="shared" si="25"/>
        <v>-12.300476693210499</v>
      </c>
      <c r="N226" s="85">
        <f t="shared" si="26"/>
        <v>-2.1530323272366028</v>
      </c>
      <c r="P226" s="42">
        <v>2016</v>
      </c>
      <c r="Q226" s="43">
        <f t="shared" si="27"/>
        <v>5.4283102016000004</v>
      </c>
      <c r="R226" s="43">
        <f t="shared" si="28"/>
        <v>474.40809563696217</v>
      </c>
      <c r="S226" s="43">
        <f t="shared" si="29"/>
        <v>79.172546388788263</v>
      </c>
    </row>
    <row r="227" spans="1:30">
      <c r="A227" s="42">
        <v>2017</v>
      </c>
      <c r="B227" s="43">
        <f>'2017'!B65</f>
        <v>4.8128821312000003</v>
      </c>
      <c r="C227" s="43">
        <f>'2017'!C65</f>
        <v>22.961848605176737</v>
      </c>
      <c r="D227" s="43">
        <f>'2017'!D65</f>
        <v>0.24451804433114291</v>
      </c>
      <c r="E227" s="43">
        <f>'2017'!E65</f>
        <v>0</v>
      </c>
      <c r="F227" s="43">
        <f>'2017'!F65</f>
        <v>0.33900000000000002</v>
      </c>
      <c r="G227" s="43">
        <f>'2017'!G65</f>
        <v>5.9569999999999999</v>
      </c>
      <c r="H227" s="43">
        <f>'2017'!H65</f>
        <v>0.13100000000000001</v>
      </c>
      <c r="I227" s="43">
        <f>'2017'!I65</f>
        <v>1.2E-2</v>
      </c>
      <c r="J227" s="43">
        <f t="shared" si="24"/>
        <v>562.81229658256575</v>
      </c>
      <c r="L227" s="115">
        <v>586.07155173239801</v>
      </c>
      <c r="M227" s="43">
        <f t="shared" si="25"/>
        <v>-23.259255149832256</v>
      </c>
      <c r="N227" s="85">
        <f t="shared" si="26"/>
        <v>-3.9686715864435098</v>
      </c>
      <c r="P227" s="42">
        <v>2017</v>
      </c>
      <c r="Q227" s="43">
        <f t="shared" si="27"/>
        <v>4.8128821312000003</v>
      </c>
      <c r="R227" s="43">
        <f t="shared" si="28"/>
        <v>482.19882070871148</v>
      </c>
      <c r="S227" s="43">
        <f t="shared" si="29"/>
        <v>75.8005937426543</v>
      </c>
    </row>
    <row r="228" spans="1:30" s="275" customFormat="1">
      <c r="A228" s="273">
        <v>2018</v>
      </c>
      <c r="B228" s="274">
        <f>'2018'!B65</f>
        <v>4.3977840192000004</v>
      </c>
      <c r="C228" s="274">
        <f>'2018'!C65</f>
        <v>23.506278750620972</v>
      </c>
      <c r="D228" s="274">
        <f>'2018'!D65</f>
        <v>0.25163726158571398</v>
      </c>
      <c r="E228" s="274">
        <f>'2018'!E65</f>
        <v>0</v>
      </c>
      <c r="F228" s="274">
        <f>'2018'!F65</f>
        <v>0.31</v>
      </c>
      <c r="G228" s="274">
        <f>'2018'!G65</f>
        <v>5.444</v>
      </c>
      <c r="H228" s="274">
        <f>'2018'!H65</f>
        <v>0.12</v>
      </c>
      <c r="I228" s="274">
        <f>'2018'!I65</f>
        <v>1.0999999999999999E-2</v>
      </c>
      <c r="J228" s="274">
        <f t="shared" si="24"/>
        <v>576.03718887381171</v>
      </c>
      <c r="L228" s="331">
        <f>(L227-L200)*100/L200</f>
        <v>26.917982472106093</v>
      </c>
      <c r="M228" s="342" t="s">
        <v>20</v>
      </c>
      <c r="P228" s="273">
        <v>2018</v>
      </c>
      <c r="Q228" s="274">
        <f t="shared" si="27"/>
        <v>4.3977840192000004</v>
      </c>
      <c r="R228" s="274">
        <f t="shared" si="28"/>
        <v>493.6318537630404</v>
      </c>
      <c r="S228" s="274">
        <f t="shared" si="29"/>
        <v>78.007551091571329</v>
      </c>
      <c r="Y228" s="332"/>
      <c r="AB228" s="332"/>
    </row>
    <row r="229" spans="1:30">
      <c r="A229" s="42">
        <v>2019</v>
      </c>
      <c r="B229" s="43">
        <f>'2019'!B65</f>
        <v>4.2091850944000004</v>
      </c>
      <c r="C229" s="43">
        <f>'2019'!C65</f>
        <v>24.142122191685214</v>
      </c>
      <c r="D229" s="43">
        <f>'2019'!D65</f>
        <v>0.26094587564285698</v>
      </c>
      <c r="E229" s="43">
        <f>'2019'!E65</f>
        <v>0</v>
      </c>
      <c r="F229" s="43">
        <f>'2019'!F65</f>
        <v>0.29699999999999999</v>
      </c>
      <c r="G229" s="43">
        <f>'2019'!G65</f>
        <v>5.21</v>
      </c>
      <c r="H229" s="43">
        <f>'2019'!H65</f>
        <v>0.115</v>
      </c>
      <c r="I229" s="43">
        <f>'2019'!I65</f>
        <v>0.01</v>
      </c>
      <c r="J229" s="43">
        <f t="shared" si="24"/>
        <v>592.08697256907521</v>
      </c>
      <c r="P229" s="42">
        <v>2019</v>
      </c>
      <c r="Q229" s="43">
        <f t="shared" si="27"/>
        <v>4.2091850944000004</v>
      </c>
      <c r="R229" s="43">
        <f t="shared" si="28"/>
        <v>506.98456602538948</v>
      </c>
      <c r="S229" s="43">
        <f t="shared" si="29"/>
        <v>80.893221449285662</v>
      </c>
    </row>
    <row r="230" spans="1:30">
      <c r="A230" s="42">
        <v>2020</v>
      </c>
      <c r="B230" s="43">
        <f>'2020'!B65</f>
        <v>4.3283002047999997</v>
      </c>
      <c r="C230" s="43">
        <f>'2020'!C65</f>
        <v>24.392304176765208</v>
      </c>
      <c r="D230" s="43">
        <f>'2020'!D65</f>
        <v>0.27215968414285702</v>
      </c>
      <c r="E230" s="43">
        <f>'2020'!E65</f>
        <v>0</v>
      </c>
      <c r="F230" s="43">
        <f>'2020'!F65</f>
        <v>0.30499999999999999</v>
      </c>
      <c r="G230" s="43">
        <f>'2020'!G65</f>
        <v>5.3579999999999997</v>
      </c>
      <c r="H230" s="43">
        <f>'2020'!H65</f>
        <v>0.11799999999999999</v>
      </c>
      <c r="I230" s="43">
        <f>'2020'!I65</f>
        <v>1.0999999999999999E-2</v>
      </c>
      <c r="J230" s="43">
        <f t="shared" si="24"/>
        <v>600.93619000115518</v>
      </c>
      <c r="P230" s="42">
        <v>2020</v>
      </c>
      <c r="Q230" s="43">
        <f t="shared" si="27"/>
        <v>4.3283002047999997</v>
      </c>
      <c r="R230" s="43">
        <f t="shared" si="28"/>
        <v>512.23838771206943</v>
      </c>
      <c r="S230" s="43">
        <f t="shared" si="29"/>
        <v>84.369502084285671</v>
      </c>
    </row>
    <row r="231" spans="1:30" s="39" customFormat="1" ht="11.4">
      <c r="A231" s="39" t="s">
        <v>20</v>
      </c>
      <c r="B231" s="91">
        <f>(B230-B200)*100/B200</f>
        <v>22.515964240102157</v>
      </c>
      <c r="C231" s="91">
        <f t="shared" ref="C231:I231" si="30">(C230-C200)*100/C200</f>
        <v>34.698973312929354</v>
      </c>
      <c r="D231" s="91">
        <f t="shared" si="30"/>
        <v>24.319346999125496</v>
      </c>
      <c r="E231" s="91" t="s">
        <v>260</v>
      </c>
      <c r="F231" s="91">
        <f t="shared" si="30"/>
        <v>22.489959839357429</v>
      </c>
      <c r="G231" s="91">
        <f t="shared" si="30"/>
        <v>22.524582666361752</v>
      </c>
      <c r="H231" s="91">
        <f t="shared" si="30"/>
        <v>22.916666666666657</v>
      </c>
      <c r="I231" s="91">
        <f t="shared" si="30"/>
        <v>22.222222222222225</v>
      </c>
      <c r="J231" s="91">
        <f>(J230-J200)*100/J200</f>
        <v>33.044145698185417</v>
      </c>
      <c r="Y231" s="59"/>
      <c r="AB231" s="59"/>
    </row>
    <row r="232" spans="1:30" s="39" customFormat="1" ht="11.4">
      <c r="B232" s="91">
        <f>(B230-B228)*100/B228</f>
        <v>-1.5799733251256962</v>
      </c>
      <c r="C232" s="91">
        <f t="shared" ref="C232:I232" si="31">(C230-C228)*100/C228</f>
        <v>3.7693138737275889</v>
      </c>
      <c r="D232" s="91">
        <f>(D230-D228)*100/D228</f>
        <v>8.1555578962428754</v>
      </c>
      <c r="E232" s="91" t="s">
        <v>312</v>
      </c>
      <c r="F232" s="91">
        <f t="shared" si="31"/>
        <v>-1.6129032258064531</v>
      </c>
      <c r="G232" s="91">
        <f t="shared" si="31"/>
        <v>-1.5797207935341715</v>
      </c>
      <c r="H232" s="91">
        <f t="shared" si="31"/>
        <v>-1.6666666666666683</v>
      </c>
      <c r="I232" s="91">
        <f t="shared" si="31"/>
        <v>0</v>
      </c>
      <c r="J232" s="91">
        <f>(J230-J228)*100/J228</f>
        <v>4.3224641756242423</v>
      </c>
      <c r="Y232" s="59"/>
      <c r="AB232" s="59"/>
    </row>
    <row r="233" spans="1:30" s="39" customFormat="1" ht="11.4">
      <c r="B233" s="91"/>
      <c r="C233" s="91"/>
      <c r="D233" s="91"/>
      <c r="F233" s="91"/>
      <c r="G233" s="91"/>
      <c r="H233" s="91"/>
      <c r="I233" s="91"/>
      <c r="J233" s="91"/>
      <c r="Y233" s="59"/>
      <c r="AB233" s="59"/>
    </row>
    <row r="235" spans="1:30" s="68" customFormat="1">
      <c r="Y235" s="72"/>
      <c r="AB235" s="60"/>
    </row>
    <row r="238" spans="1:30">
      <c r="A238" s="39" t="s">
        <v>47</v>
      </c>
    </row>
    <row r="239" spans="1:30" s="70" customFormat="1" ht="11.4">
      <c r="A239" s="118" t="s">
        <v>4</v>
      </c>
      <c r="B239" s="118" t="s">
        <v>27</v>
      </c>
      <c r="C239" s="118" t="s">
        <v>31</v>
      </c>
      <c r="D239" s="118" t="s">
        <v>36</v>
      </c>
      <c r="E239" s="118" t="s">
        <v>43</v>
      </c>
      <c r="F239" s="118" t="s">
        <v>45</v>
      </c>
      <c r="G239" s="118" t="s">
        <v>296</v>
      </c>
      <c r="H239" s="118" t="s">
        <v>206</v>
      </c>
      <c r="I239" s="336"/>
      <c r="AA239" s="121"/>
      <c r="AD239" s="121"/>
    </row>
    <row r="240" spans="1:30">
      <c r="A240" s="346">
        <v>1990</v>
      </c>
      <c r="B240" s="49">
        <v>20529.718867015701</v>
      </c>
      <c r="C240" s="49">
        <v>871.63847402338502</v>
      </c>
      <c r="D240" s="49">
        <v>6437.6366152734399</v>
      </c>
      <c r="E240" s="49">
        <v>-10273.525171351601</v>
      </c>
      <c r="F240" s="347">
        <v>451.68179843433001</v>
      </c>
      <c r="G240" s="49">
        <f>B240+C240+D240+F240</f>
        <v>28290.675754746855</v>
      </c>
      <c r="H240" s="108">
        <f t="shared" ref="H240:H270" si="32">SUM(B240:F240)</f>
        <v>18017.150583395254</v>
      </c>
      <c r="I240" s="45"/>
      <c r="Y240" s="34"/>
      <c r="AA240" s="60"/>
      <c r="AB240" s="34"/>
      <c r="AD240" s="60"/>
    </row>
    <row r="241" spans="1:30">
      <c r="A241" s="63">
        <v>1991</v>
      </c>
      <c r="B241" s="49">
        <v>18063.522718375199</v>
      </c>
      <c r="C241" s="49">
        <v>829.76466551818498</v>
      </c>
      <c r="D241" s="49">
        <v>6641.5792318501799</v>
      </c>
      <c r="E241" s="49">
        <v>-10294.4825360862</v>
      </c>
      <c r="F241" s="49">
        <v>451.68615391803399</v>
      </c>
      <c r="G241" s="49">
        <f t="shared" ref="G241:G270" si="33">B241+C241+D241+F241</f>
        <v>25986.552769661601</v>
      </c>
      <c r="H241" s="108">
        <f t="shared" si="32"/>
        <v>15692.070233575399</v>
      </c>
      <c r="I241" s="45"/>
      <c r="Y241" s="34"/>
      <c r="AA241" s="60"/>
      <c r="AB241" s="34"/>
      <c r="AD241" s="60"/>
    </row>
    <row r="242" spans="1:30">
      <c r="A242" s="63">
        <v>1992</v>
      </c>
      <c r="B242" s="49">
        <v>14382.566952217499</v>
      </c>
      <c r="C242" s="49">
        <v>636.14450782381903</v>
      </c>
      <c r="D242" s="49">
        <v>6071.0642043841599</v>
      </c>
      <c r="E242" s="49">
        <v>-10289.530417681401</v>
      </c>
      <c r="F242" s="49">
        <v>439.37794228950003</v>
      </c>
      <c r="G242" s="49">
        <f t="shared" si="33"/>
        <v>21529.153606714975</v>
      </c>
      <c r="H242" s="108">
        <f t="shared" si="32"/>
        <v>11239.623189033577</v>
      </c>
      <c r="I242" s="45"/>
      <c r="Y242" s="34"/>
      <c r="AA242" s="60"/>
      <c r="AB242" s="34"/>
      <c r="AD242" s="60"/>
    </row>
    <row r="243" spans="1:30">
      <c r="A243" s="63">
        <v>1993</v>
      </c>
      <c r="B243" s="49">
        <v>10629.4282155451</v>
      </c>
      <c r="C243" s="49">
        <v>393.42707414325599</v>
      </c>
      <c r="D243" s="49">
        <v>3957.8617379185498</v>
      </c>
      <c r="E243" s="49">
        <v>-10293.5741052142</v>
      </c>
      <c r="F243" s="49">
        <v>439.103872341684</v>
      </c>
      <c r="G243" s="49">
        <f t="shared" si="33"/>
        <v>15419.820899948589</v>
      </c>
      <c r="H243" s="108">
        <f t="shared" si="32"/>
        <v>5126.2467947343885</v>
      </c>
      <c r="I243" s="45"/>
      <c r="Y243" s="34"/>
      <c r="AA243" s="60"/>
      <c r="AB243" s="34"/>
      <c r="AD243" s="60"/>
    </row>
    <row r="244" spans="1:30">
      <c r="A244" s="63">
        <v>1994</v>
      </c>
      <c r="B244" s="49">
        <v>7379.8894531030101</v>
      </c>
      <c r="C244" s="49">
        <v>210.270232123499</v>
      </c>
      <c r="D244" s="49">
        <v>3154.1111447642502</v>
      </c>
      <c r="E244" s="49">
        <v>-10309.734291492099</v>
      </c>
      <c r="F244" s="49">
        <v>422.41540876322699</v>
      </c>
      <c r="G244" s="49">
        <f t="shared" si="33"/>
        <v>11166.686238753986</v>
      </c>
      <c r="H244" s="108">
        <f t="shared" si="32"/>
        <v>856.95194726188686</v>
      </c>
      <c r="I244" s="45"/>
      <c r="Y244" s="34"/>
      <c r="AA244" s="60"/>
      <c r="AB244" s="34"/>
      <c r="AD244" s="60"/>
    </row>
    <row r="245" spans="1:30">
      <c r="A245" s="63">
        <v>1995</v>
      </c>
      <c r="B245" s="49">
        <v>5398.6753775664902</v>
      </c>
      <c r="C245" s="49">
        <v>169.14894351675301</v>
      </c>
      <c r="D245" s="49">
        <v>2814.6573510234998</v>
      </c>
      <c r="E245" s="49">
        <v>-10323.6469528208</v>
      </c>
      <c r="F245" s="49">
        <v>423.18771339014802</v>
      </c>
      <c r="G245" s="49">
        <f t="shared" si="33"/>
        <v>8805.6693854968908</v>
      </c>
      <c r="H245" s="108">
        <f t="shared" si="32"/>
        <v>-1517.9775673239083</v>
      </c>
      <c r="I245" s="45"/>
      <c r="Y245" s="34"/>
      <c r="AA245" s="60"/>
      <c r="AB245" s="34"/>
      <c r="AD245" s="60"/>
    </row>
    <row r="246" spans="1:30">
      <c r="A246" s="63">
        <v>1996</v>
      </c>
      <c r="B246" s="49">
        <v>5084.3893310446501</v>
      </c>
      <c r="C246" s="49">
        <v>271.20713324028901</v>
      </c>
      <c r="D246" s="49">
        <v>2734.1424870876899</v>
      </c>
      <c r="E246" s="49">
        <v>-10032.158757167101</v>
      </c>
      <c r="F246" s="49">
        <v>425.86435244579201</v>
      </c>
      <c r="G246" s="49">
        <f t="shared" si="33"/>
        <v>8515.6033038184214</v>
      </c>
      <c r="H246" s="108">
        <f t="shared" si="32"/>
        <v>-1516.5554533486793</v>
      </c>
      <c r="I246" s="45"/>
      <c r="Y246" s="34"/>
      <c r="AA246" s="60"/>
      <c r="AB246" s="34"/>
      <c r="AD246" s="60"/>
    </row>
    <row r="247" spans="1:30">
      <c r="A247" s="63">
        <v>1997</v>
      </c>
      <c r="B247" s="49">
        <v>5387.2903845869496</v>
      </c>
      <c r="C247" s="49">
        <v>331.97053034637798</v>
      </c>
      <c r="D247" s="49">
        <v>3144.8410493684801</v>
      </c>
      <c r="E247" s="49">
        <v>-10303.285695286801</v>
      </c>
      <c r="F247" s="49">
        <v>419.98741411759897</v>
      </c>
      <c r="G247" s="49">
        <f t="shared" si="33"/>
        <v>9284.0893784194068</v>
      </c>
      <c r="H247" s="108">
        <f t="shared" si="32"/>
        <v>-1019.1963168673935</v>
      </c>
      <c r="I247" s="45"/>
      <c r="Y247" s="34"/>
      <c r="AA247" s="60"/>
      <c r="AB247" s="34"/>
      <c r="AD247" s="60"/>
    </row>
    <row r="248" spans="1:30">
      <c r="A248" s="63">
        <v>1998</v>
      </c>
      <c r="B248" s="49">
        <v>4813.97699713783</v>
      </c>
      <c r="C248" s="49">
        <v>346.57761867127698</v>
      </c>
      <c r="D248" s="49">
        <v>3114.8132998477799</v>
      </c>
      <c r="E248" s="49">
        <v>-10331.5113478896</v>
      </c>
      <c r="F248" s="49">
        <v>415.53467965004899</v>
      </c>
      <c r="G248" s="49">
        <f t="shared" si="33"/>
        <v>8690.9025953069358</v>
      </c>
      <c r="H248" s="108">
        <f t="shared" si="32"/>
        <v>-1640.6087525826642</v>
      </c>
      <c r="I248" s="45"/>
      <c r="Y248" s="34"/>
      <c r="AA248" s="60"/>
      <c r="AB248" s="34"/>
      <c r="AD248" s="60"/>
    </row>
    <row r="249" spans="1:30">
      <c r="A249" s="63">
        <v>1999</v>
      </c>
      <c r="B249" s="49">
        <v>4800.6564546489699</v>
      </c>
      <c r="C249" s="49">
        <v>202.09508454778401</v>
      </c>
      <c r="D249" s="49">
        <v>3154.5144276829101</v>
      </c>
      <c r="E249" s="49">
        <v>-10339.0948362698</v>
      </c>
      <c r="F249" s="49">
        <v>413.69382792798899</v>
      </c>
      <c r="G249" s="49">
        <f t="shared" si="33"/>
        <v>8570.9597948076535</v>
      </c>
      <c r="H249" s="108">
        <f t="shared" si="32"/>
        <v>-1768.135041462147</v>
      </c>
      <c r="I249" s="45"/>
      <c r="Y249" s="34"/>
      <c r="AA249" s="60"/>
      <c r="AB249" s="34"/>
      <c r="AD249" s="60"/>
    </row>
    <row r="250" spans="1:30">
      <c r="A250" s="63">
        <v>2000</v>
      </c>
      <c r="B250" s="49">
        <v>4421.0422670015596</v>
      </c>
      <c r="C250" s="49">
        <v>227.930007403291</v>
      </c>
      <c r="D250" s="49">
        <v>3210.0437790389701</v>
      </c>
      <c r="E250" s="49">
        <v>-10303.876819938399</v>
      </c>
      <c r="F250" s="49">
        <v>417.48056453652401</v>
      </c>
      <c r="G250" s="49">
        <f t="shared" si="33"/>
        <v>8276.4966179803432</v>
      </c>
      <c r="H250" s="108">
        <f t="shared" si="32"/>
        <v>-2027.3802019580553</v>
      </c>
      <c r="I250" s="45"/>
      <c r="Y250" s="34"/>
      <c r="AA250" s="60"/>
      <c r="AB250" s="34"/>
      <c r="AD250" s="60"/>
    </row>
    <row r="251" spans="1:30">
      <c r="A251" s="63">
        <v>2001</v>
      </c>
      <c r="B251" s="49">
        <v>4837.8028653129904</v>
      </c>
      <c r="C251" s="49">
        <v>236.97230514686001</v>
      </c>
      <c r="D251" s="49">
        <v>3226.57779238681</v>
      </c>
      <c r="E251" s="49">
        <v>-10221.397809956799</v>
      </c>
      <c r="F251" s="49">
        <v>416.26340248627002</v>
      </c>
      <c r="G251" s="49">
        <f t="shared" si="33"/>
        <v>8717.6163653329313</v>
      </c>
      <c r="H251" s="108">
        <f t="shared" si="32"/>
        <v>-1503.781444623869</v>
      </c>
      <c r="I251" s="45"/>
      <c r="Y251" s="34"/>
      <c r="AA251" s="60"/>
      <c r="AB251" s="34"/>
      <c r="AD251" s="60"/>
    </row>
    <row r="252" spans="1:30">
      <c r="A252" s="63">
        <v>2002</v>
      </c>
      <c r="B252" s="49">
        <v>4478.8443688645802</v>
      </c>
      <c r="C252" s="49">
        <v>269.26131577058101</v>
      </c>
      <c r="D252" s="49">
        <v>3270.2107324624299</v>
      </c>
      <c r="E252" s="49">
        <v>-10239.2599738393</v>
      </c>
      <c r="F252" s="49">
        <v>422.324842856256</v>
      </c>
      <c r="G252" s="49">
        <f t="shared" si="33"/>
        <v>8440.6412599538471</v>
      </c>
      <c r="H252" s="108">
        <f t="shared" si="32"/>
        <v>-1798.6187138854534</v>
      </c>
      <c r="I252" s="45"/>
      <c r="Y252" s="34"/>
      <c r="AA252" s="60"/>
      <c r="AB252" s="34"/>
      <c r="AD252" s="60"/>
    </row>
    <row r="253" spans="1:30">
      <c r="A253" s="63">
        <v>2003</v>
      </c>
      <c r="B253" s="49">
        <v>4625.3401392894102</v>
      </c>
      <c r="C253" s="49">
        <v>370.01206510989198</v>
      </c>
      <c r="D253" s="49">
        <v>3254.21075581488</v>
      </c>
      <c r="E253" s="49">
        <v>-9914.3159746724905</v>
      </c>
      <c r="F253" s="49">
        <v>426.32774085555099</v>
      </c>
      <c r="G253" s="49">
        <f t="shared" si="33"/>
        <v>8675.890701069733</v>
      </c>
      <c r="H253" s="108">
        <f t="shared" si="32"/>
        <v>-1238.4252736027579</v>
      </c>
      <c r="I253" s="45"/>
      <c r="Y253" s="34"/>
      <c r="AA253" s="60"/>
      <c r="AB253" s="34"/>
      <c r="AD253" s="60"/>
    </row>
    <row r="254" spans="1:30">
      <c r="A254" s="63">
        <v>2004</v>
      </c>
      <c r="B254" s="49">
        <v>4859.1195227744101</v>
      </c>
      <c r="C254" s="49">
        <v>435.13028900920602</v>
      </c>
      <c r="D254" s="49">
        <v>3308.0480679574398</v>
      </c>
      <c r="E254" s="49">
        <v>-10302.8660812045</v>
      </c>
      <c r="F254" s="49">
        <v>432.71360053415998</v>
      </c>
      <c r="G254" s="49">
        <f t="shared" si="33"/>
        <v>9035.0114802752159</v>
      </c>
      <c r="H254" s="108">
        <f t="shared" si="32"/>
        <v>-1267.8546009292841</v>
      </c>
      <c r="I254" s="45"/>
      <c r="Y254" s="34"/>
      <c r="AA254" s="60"/>
      <c r="AB254" s="34"/>
      <c r="AD254" s="60"/>
    </row>
    <row r="255" spans="1:30">
      <c r="A255" s="63">
        <v>2005</v>
      </c>
      <c r="B255" s="49">
        <v>5213.31557903057</v>
      </c>
      <c r="C255" s="49">
        <v>482.93025556804298</v>
      </c>
      <c r="D255" s="49">
        <v>3414.7760794549099</v>
      </c>
      <c r="E255" s="49">
        <v>-10205.986026917901</v>
      </c>
      <c r="F255" s="49">
        <v>429.96319351813003</v>
      </c>
      <c r="G255" s="49">
        <f t="shared" si="33"/>
        <v>9540.9851075716524</v>
      </c>
      <c r="H255" s="108">
        <f t="shared" si="32"/>
        <v>-665.00091934624788</v>
      </c>
      <c r="I255" s="45"/>
      <c r="Y255" s="34"/>
      <c r="AA255" s="60"/>
      <c r="AB255" s="34"/>
      <c r="AD255" s="60"/>
    </row>
    <row r="256" spans="1:30">
      <c r="A256" s="63">
        <v>2006</v>
      </c>
      <c r="B256" s="49">
        <v>5239.2707290075105</v>
      </c>
      <c r="C256" s="49">
        <v>556.22653836132599</v>
      </c>
      <c r="D256" s="49">
        <v>3549.5782917612701</v>
      </c>
      <c r="E256" s="49">
        <v>-10208.9288337945</v>
      </c>
      <c r="F256" s="49">
        <v>434.54866613008602</v>
      </c>
      <c r="G256" s="49">
        <f t="shared" si="33"/>
        <v>9779.6242252601915</v>
      </c>
      <c r="H256" s="108">
        <f t="shared" si="32"/>
        <v>-429.3046085343081</v>
      </c>
      <c r="I256" s="45"/>
      <c r="Y256" s="34"/>
      <c r="AA256" s="60"/>
      <c r="AB256" s="34"/>
      <c r="AD256" s="60"/>
    </row>
    <row r="257" spans="1:30">
      <c r="A257" s="63">
        <v>2007</v>
      </c>
      <c r="B257" s="49">
        <v>6160.4003462600504</v>
      </c>
      <c r="C257" s="49">
        <v>585.43544479713103</v>
      </c>
      <c r="D257" s="49">
        <v>3651.92017815805</v>
      </c>
      <c r="E257" s="49">
        <v>-10309.901801418</v>
      </c>
      <c r="F257" s="49">
        <v>433.42300882952298</v>
      </c>
      <c r="G257" s="49">
        <f t="shared" si="33"/>
        <v>10831.178978044754</v>
      </c>
      <c r="H257" s="108">
        <f t="shared" si="32"/>
        <v>521.27717662675468</v>
      </c>
      <c r="I257" s="45"/>
      <c r="Y257" s="34"/>
      <c r="AA257" s="60"/>
      <c r="AB257" s="34"/>
      <c r="AD257" s="60"/>
    </row>
    <row r="258" spans="1:30">
      <c r="A258" s="63">
        <v>2008</v>
      </c>
      <c r="B258" s="49">
        <v>7070.7791745820896</v>
      </c>
      <c r="C258" s="49">
        <v>507.01080346188598</v>
      </c>
      <c r="D258" s="49">
        <v>3893.0936688193701</v>
      </c>
      <c r="E258" s="49">
        <v>-10250.7049287102</v>
      </c>
      <c r="F258" s="49">
        <v>439.49549909017099</v>
      </c>
      <c r="G258" s="49">
        <f t="shared" si="33"/>
        <v>11910.379145953517</v>
      </c>
      <c r="H258" s="108">
        <f t="shared" si="32"/>
        <v>1659.6742172433164</v>
      </c>
      <c r="I258" s="45"/>
      <c r="Y258" s="34"/>
      <c r="AA258" s="60"/>
      <c r="AB258" s="34"/>
      <c r="AD258" s="60"/>
    </row>
    <row r="259" spans="1:30">
      <c r="A259" s="63">
        <v>2009</v>
      </c>
      <c r="B259" s="49">
        <v>6911.5878889667301</v>
      </c>
      <c r="C259" s="49">
        <v>266.18014107650203</v>
      </c>
      <c r="D259" s="49">
        <v>4033.8219149995998</v>
      </c>
      <c r="E259" s="49">
        <v>-10303.4021626716</v>
      </c>
      <c r="F259" s="49">
        <v>459.14473058771898</v>
      </c>
      <c r="G259" s="49">
        <f t="shared" si="33"/>
        <v>11670.734675630551</v>
      </c>
      <c r="H259" s="108">
        <f t="shared" si="32"/>
        <v>1367.3325129589502</v>
      </c>
      <c r="I259" s="45"/>
      <c r="Y259" s="34"/>
      <c r="AA259" s="60"/>
      <c r="AB259" s="34"/>
      <c r="AD259" s="60"/>
    </row>
    <row r="260" spans="1:30">
      <c r="A260" s="63">
        <v>2010</v>
      </c>
      <c r="B260" s="49">
        <v>6273.3560168491704</v>
      </c>
      <c r="C260" s="49">
        <v>431.87659687573898</v>
      </c>
      <c r="D260" s="49">
        <v>4089.4274896387001</v>
      </c>
      <c r="E260" s="49">
        <v>-10334.544220818099</v>
      </c>
      <c r="F260" s="49">
        <v>472.88687646677403</v>
      </c>
      <c r="G260" s="49">
        <f t="shared" si="33"/>
        <v>11267.546979830382</v>
      </c>
      <c r="H260" s="108">
        <f t="shared" si="32"/>
        <v>933.0027590122836</v>
      </c>
      <c r="I260" s="45"/>
      <c r="Y260" s="34"/>
      <c r="AA260" s="60"/>
      <c r="AB260" s="34"/>
      <c r="AD260" s="60"/>
    </row>
    <row r="261" spans="1:30">
      <c r="A261" s="63">
        <v>2011</v>
      </c>
      <c r="B261" s="49">
        <v>7658.6523745231598</v>
      </c>
      <c r="C261" s="49">
        <v>569.07942391220297</v>
      </c>
      <c r="D261" s="49">
        <v>4302.0076339175002</v>
      </c>
      <c r="E261" s="49">
        <v>-10295.773858763099</v>
      </c>
      <c r="F261" s="49">
        <v>483.71678139686497</v>
      </c>
      <c r="G261" s="49">
        <f t="shared" si="33"/>
        <v>13013.456213749729</v>
      </c>
      <c r="H261" s="108">
        <f t="shared" si="32"/>
        <v>2717.6823549866299</v>
      </c>
      <c r="I261" s="45"/>
      <c r="Y261" s="34"/>
      <c r="AA261" s="60"/>
      <c r="AB261" s="34"/>
      <c r="AD261" s="60"/>
    </row>
    <row r="262" spans="1:30">
      <c r="A262" s="63">
        <v>2012</v>
      </c>
      <c r="B262" s="49">
        <v>9205.8122853087607</v>
      </c>
      <c r="C262" s="49">
        <v>735.16900089866704</v>
      </c>
      <c r="D262" s="49">
        <v>4369.7949498757298</v>
      </c>
      <c r="E262" s="49">
        <v>-10324.340000832601</v>
      </c>
      <c r="F262" s="49">
        <v>494.21600786980599</v>
      </c>
      <c r="G262" s="49">
        <f t="shared" si="33"/>
        <v>14804.992243952964</v>
      </c>
      <c r="H262" s="108">
        <f t="shared" si="32"/>
        <v>4480.6522431203639</v>
      </c>
      <c r="I262" s="45"/>
      <c r="Y262" s="34"/>
      <c r="AA262" s="60"/>
      <c r="AB262" s="34"/>
      <c r="AD262" s="60"/>
    </row>
    <row r="263" spans="1:30">
      <c r="A263" s="63">
        <v>2013</v>
      </c>
      <c r="B263" s="49">
        <v>8958.7669861728009</v>
      </c>
      <c r="C263" s="49">
        <v>950.554418530264</v>
      </c>
      <c r="D263" s="49">
        <v>4459.2380946568801</v>
      </c>
      <c r="E263" s="49">
        <v>-10216.191430852499</v>
      </c>
      <c r="F263" s="49">
        <v>517.62725418898594</v>
      </c>
      <c r="G263" s="49">
        <f t="shared" si="33"/>
        <v>14886.186753548931</v>
      </c>
      <c r="H263" s="108">
        <f t="shared" si="32"/>
        <v>4669.9953226964308</v>
      </c>
      <c r="I263" s="45"/>
      <c r="Y263" s="34"/>
      <c r="AA263" s="60"/>
      <c r="AB263" s="34"/>
      <c r="AD263" s="60"/>
    </row>
    <row r="264" spans="1:30">
      <c r="A264" s="63">
        <v>2014</v>
      </c>
      <c r="B264" s="49">
        <v>9221.2087889752002</v>
      </c>
      <c r="C264" s="49">
        <v>1073.5051609392101</v>
      </c>
      <c r="D264" s="49">
        <v>4732.3951650164499</v>
      </c>
      <c r="E264" s="49">
        <v>-10327.717642706501</v>
      </c>
      <c r="F264" s="49">
        <v>527.74065921746705</v>
      </c>
      <c r="G264" s="49">
        <f t="shared" si="33"/>
        <v>15554.849774148326</v>
      </c>
      <c r="H264" s="108">
        <f t="shared" si="32"/>
        <v>5227.1321314418255</v>
      </c>
      <c r="I264" s="45"/>
      <c r="Y264" s="34"/>
      <c r="AA264" s="60"/>
      <c r="AB264" s="34"/>
      <c r="AD264" s="60"/>
    </row>
    <row r="265" spans="1:30">
      <c r="A265" s="63">
        <v>2015</v>
      </c>
      <c r="B265" s="49">
        <v>9920.1060528473699</v>
      </c>
      <c r="C265" s="49">
        <v>944.07058371616301</v>
      </c>
      <c r="D265" s="49">
        <v>4803.0180494775796</v>
      </c>
      <c r="E265" s="49">
        <v>-10336.5304369326</v>
      </c>
      <c r="F265" s="49">
        <v>536.21020908255696</v>
      </c>
      <c r="G265" s="49">
        <f t="shared" si="33"/>
        <v>16203.404895123669</v>
      </c>
      <c r="H265" s="108">
        <f t="shared" si="32"/>
        <v>5866.8744581910687</v>
      </c>
      <c r="I265" s="45"/>
      <c r="Y265" s="34"/>
      <c r="AA265" s="60"/>
      <c r="AB265" s="34"/>
      <c r="AD265" s="60"/>
    </row>
    <row r="266" spans="1:30">
      <c r="A266" s="63">
        <v>2016</v>
      </c>
      <c r="B266" s="49">
        <v>8546.3743680225307</v>
      </c>
      <c r="C266" s="49">
        <v>953.25900915768705</v>
      </c>
      <c r="D266" s="49">
        <v>4891.2978555747104</v>
      </c>
      <c r="E266" s="49">
        <v>-10302.540278723</v>
      </c>
      <c r="F266" s="49">
        <v>559.00895222735005</v>
      </c>
      <c r="G266" s="49">
        <f t="shared" si="33"/>
        <v>14949.940184982279</v>
      </c>
      <c r="H266" s="108">
        <f t="shared" si="32"/>
        <v>4647.3999062592793</v>
      </c>
      <c r="I266" s="45"/>
      <c r="Y266" s="34"/>
      <c r="AA266" s="60"/>
      <c r="AB266" s="34"/>
      <c r="AD266" s="60"/>
    </row>
    <row r="267" spans="1:30">
      <c r="A267" s="63">
        <v>2017</v>
      </c>
      <c r="B267" s="49">
        <v>9129.5035868626292</v>
      </c>
      <c r="C267" s="49">
        <v>1078.09752823901</v>
      </c>
      <c r="D267" s="49">
        <v>5074.3677053210004</v>
      </c>
      <c r="E267" s="49">
        <v>-10367.3139448905</v>
      </c>
      <c r="F267" s="49">
        <v>562.81229658256598</v>
      </c>
      <c r="G267" s="49">
        <f t="shared" si="33"/>
        <v>15844.781117005206</v>
      </c>
      <c r="H267" s="108">
        <f t="shared" si="32"/>
        <v>5477.467172114706</v>
      </c>
      <c r="I267" s="45"/>
      <c r="Y267" s="34"/>
      <c r="AA267" s="60"/>
      <c r="AB267" s="34"/>
      <c r="AD267" s="60"/>
    </row>
    <row r="268" spans="1:30" s="286" customFormat="1">
      <c r="A268" s="63">
        <v>2018</v>
      </c>
      <c r="B268" s="49">
        <v>10923.479583088292</v>
      </c>
      <c r="C268" s="49">
        <v>1162.55252274145</v>
      </c>
      <c r="D268" s="49">
        <v>5196.3416237349202</v>
      </c>
      <c r="E268" s="49">
        <v>-10941.370537922499</v>
      </c>
      <c r="F268" s="49">
        <v>576.03718887381206</v>
      </c>
      <c r="G268" s="49">
        <f t="shared" si="33"/>
        <v>17858.410918438472</v>
      </c>
      <c r="H268" s="285">
        <f t="shared" si="32"/>
        <v>6917.0403805159731</v>
      </c>
      <c r="I268" s="294"/>
      <c r="AA268" s="288"/>
      <c r="AD268" s="288"/>
    </row>
    <row r="269" spans="1:30">
      <c r="A269" s="63">
        <v>2019</v>
      </c>
      <c r="B269" s="49">
        <v>8179.5743243999523</v>
      </c>
      <c r="C269" s="49">
        <v>1160.4962823744299</v>
      </c>
      <c r="D269" s="49">
        <v>5240.2422945975004</v>
      </c>
      <c r="E269" s="49">
        <v>-10954.623783305</v>
      </c>
      <c r="F269" s="49">
        <v>592.08697256907499</v>
      </c>
      <c r="G269" s="49">
        <f t="shared" si="33"/>
        <v>15172.399873940958</v>
      </c>
      <c r="H269" s="108">
        <f t="shared" si="32"/>
        <v>4217.7760906359581</v>
      </c>
      <c r="I269" s="45"/>
      <c r="Y269" s="34"/>
      <c r="AA269" s="60"/>
      <c r="AB269" s="34"/>
      <c r="AD269" s="60"/>
    </row>
    <row r="270" spans="1:30">
      <c r="A270" s="63">
        <v>2020</v>
      </c>
      <c r="B270" s="49">
        <v>7648.1891656250218</v>
      </c>
      <c r="C270" s="49">
        <v>1132.1754065094501</v>
      </c>
      <c r="D270" s="49">
        <v>5329.9895292050196</v>
      </c>
      <c r="E270" s="49">
        <v>-10960.100073228899</v>
      </c>
      <c r="F270" s="49">
        <v>600.93619000115496</v>
      </c>
      <c r="G270" s="49">
        <f t="shared" si="33"/>
        <v>14711.290291340649</v>
      </c>
      <c r="H270" s="108">
        <f t="shared" si="32"/>
        <v>3751.1902181117489</v>
      </c>
      <c r="I270" s="45"/>
      <c r="J270" s="83"/>
      <c r="Y270" s="34"/>
      <c r="AA270" s="60"/>
      <c r="AB270" s="34"/>
      <c r="AD270" s="60"/>
    </row>
    <row r="271" spans="1:30" s="71" customFormat="1" ht="11.4">
      <c r="A271" s="71" t="s">
        <v>20</v>
      </c>
      <c r="B271" s="214">
        <f t="shared" ref="B271:G271" si="34">(B270-B240)*100/B240</f>
        <v>-62.745767659229521</v>
      </c>
      <c r="C271" s="214">
        <f t="shared" si="34"/>
        <v>29.890481002227443</v>
      </c>
      <c r="D271" s="214">
        <f t="shared" si="34"/>
        <v>-17.205803189333526</v>
      </c>
      <c r="E271" s="214">
        <f t="shared" si="34"/>
        <v>6.6829534208166219</v>
      </c>
      <c r="F271" s="214">
        <f t="shared" si="34"/>
        <v>33.044145698185588</v>
      </c>
      <c r="G271" s="214">
        <f t="shared" si="34"/>
        <v>-47.999509029499727</v>
      </c>
      <c r="H271" s="71" t="s">
        <v>50</v>
      </c>
      <c r="I271" s="116"/>
      <c r="AA271" s="93"/>
      <c r="AD271" s="93"/>
    </row>
    <row r="272" spans="1:30" s="286" customFormat="1">
      <c r="A272" s="293" t="s">
        <v>20</v>
      </c>
      <c r="B272" s="291">
        <f t="shared" ref="B272:G272" si="35">(B268-B240)*100/B240</f>
        <v>-46.791869611821035</v>
      </c>
      <c r="C272" s="291">
        <f t="shared" si="35"/>
        <v>33.375540133656393</v>
      </c>
      <c r="D272" s="291">
        <f t="shared" si="35"/>
        <v>-19.28184310051796</v>
      </c>
      <c r="E272" s="291">
        <f t="shared" si="35"/>
        <v>6.5006446709570449</v>
      </c>
      <c r="F272" s="291">
        <f t="shared" si="35"/>
        <v>27.531636402116849</v>
      </c>
      <c r="G272" s="291">
        <f t="shared" si="35"/>
        <v>-36.875276245594684</v>
      </c>
      <c r="H272" s="293" t="s">
        <v>241</v>
      </c>
      <c r="I272" s="293"/>
      <c r="AA272" s="288"/>
      <c r="AD272" s="288"/>
    </row>
    <row r="273" spans="1:28" s="116" customFormat="1" ht="11.4">
      <c r="A273" s="116" t="s">
        <v>20</v>
      </c>
      <c r="B273" s="214">
        <f t="shared" ref="B273:G273" si="36">(B270-B268)*100/B268</f>
        <v>-29.983947812142823</v>
      </c>
      <c r="C273" s="214">
        <f t="shared" si="36"/>
        <v>-2.6129672111817146</v>
      </c>
      <c r="D273" s="214">
        <f t="shared" si="36"/>
        <v>2.5719614903617272</v>
      </c>
      <c r="E273" s="214">
        <f t="shared" si="36"/>
        <v>0.17118088855033284</v>
      </c>
      <c r="F273" s="214">
        <f t="shared" si="36"/>
        <v>4.3224641756241411</v>
      </c>
      <c r="G273" s="214">
        <f t="shared" si="36"/>
        <v>-17.622624103964821</v>
      </c>
      <c r="H273" s="116" t="s">
        <v>300</v>
      </c>
      <c r="Y273" s="93"/>
      <c r="AB273" s="93"/>
    </row>
    <row r="274" spans="1:28">
      <c r="X274" s="60"/>
      <c r="Y274" s="34"/>
      <c r="AA274" s="60"/>
      <c r="AB274" s="34"/>
    </row>
    <row r="275" spans="1:28">
      <c r="X275" s="60"/>
      <c r="Y275" s="34"/>
      <c r="AA275" s="60"/>
      <c r="AB275" s="34"/>
    </row>
    <row r="276" spans="1:28">
      <c r="A276" s="118" t="s">
        <v>16</v>
      </c>
      <c r="B276" s="118" t="s">
        <v>27</v>
      </c>
      <c r="C276" s="118" t="s">
        <v>31</v>
      </c>
      <c r="D276" s="118" t="s">
        <v>36</v>
      </c>
      <c r="E276" s="118" t="s">
        <v>43</v>
      </c>
      <c r="F276" s="118" t="s">
        <v>45</v>
      </c>
      <c r="G276" s="118" t="s">
        <v>323</v>
      </c>
      <c r="X276" s="60"/>
      <c r="Y276" s="34"/>
      <c r="AA276" s="60"/>
      <c r="AB276" s="34"/>
    </row>
    <row r="277" spans="1:28">
      <c r="A277" s="63">
        <v>2018</v>
      </c>
      <c r="B277" s="49">
        <v>10923.479583088292</v>
      </c>
      <c r="C277" s="49">
        <v>1162.55252274145</v>
      </c>
      <c r="D277" s="49">
        <v>5196.3416237349202</v>
      </c>
      <c r="E277" s="49">
        <v>-10941.370537922499</v>
      </c>
      <c r="F277" s="49">
        <v>576.03718887381206</v>
      </c>
      <c r="G277" s="49">
        <f>B277+C277+D277+F277</f>
        <v>17858.410918438472</v>
      </c>
      <c r="X277" s="60"/>
      <c r="Y277" s="34"/>
      <c r="AA277" s="60"/>
      <c r="AB277" s="34"/>
    </row>
    <row r="278" spans="1:28">
      <c r="A278" s="63">
        <v>2019</v>
      </c>
      <c r="B278" s="49">
        <v>8179.5743243999523</v>
      </c>
      <c r="C278" s="49">
        <v>1160.4962823744299</v>
      </c>
      <c r="D278" s="49">
        <v>5240.2422945975004</v>
      </c>
      <c r="E278" s="49">
        <v>-10954.623783305</v>
      </c>
      <c r="F278" s="49">
        <v>592.08697256907499</v>
      </c>
      <c r="G278" s="49">
        <f>B278+C278+D278+F278</f>
        <v>15172.399873940958</v>
      </c>
      <c r="X278" s="60"/>
      <c r="Y278" s="34"/>
      <c r="AA278" s="60"/>
      <c r="AB278" s="34"/>
    </row>
    <row r="279" spans="1:28">
      <c r="A279" s="63">
        <v>2020</v>
      </c>
      <c r="B279" s="49">
        <v>7648.1891656250218</v>
      </c>
      <c r="C279" s="49">
        <v>1132.1754065094501</v>
      </c>
      <c r="D279" s="49">
        <v>5329.9895292050196</v>
      </c>
      <c r="E279" s="49">
        <v>-10960.100073228899</v>
      </c>
      <c r="F279" s="49">
        <v>600.93619000115496</v>
      </c>
      <c r="G279" s="49">
        <f>B279+C279+D279+F279</f>
        <v>14711.290291340649</v>
      </c>
      <c r="X279" s="60"/>
      <c r="Y279" s="34"/>
      <c r="AA279" s="60"/>
      <c r="AB279" s="34"/>
    </row>
    <row r="280" spans="1:28">
      <c r="A280" s="34" t="s">
        <v>312</v>
      </c>
      <c r="B280" s="292">
        <f t="shared" ref="B280:G280" si="37">(B279-B277)*100/B277</f>
        <v>-29.983947812142823</v>
      </c>
      <c r="C280" s="292">
        <f t="shared" si="37"/>
        <v>-2.6129672111817146</v>
      </c>
      <c r="D280" s="292">
        <f t="shared" si="37"/>
        <v>2.5719614903617272</v>
      </c>
      <c r="E280" s="292">
        <f t="shared" si="37"/>
        <v>0.17118088855033284</v>
      </c>
      <c r="F280" s="292">
        <f t="shared" si="37"/>
        <v>4.3224641756241411</v>
      </c>
      <c r="G280" s="292">
        <f t="shared" si="37"/>
        <v>-17.622624103964821</v>
      </c>
      <c r="X280" s="60"/>
      <c r="Y280" s="34"/>
      <c r="AA280" s="60"/>
      <c r="AB280" s="34"/>
    </row>
    <row r="281" spans="1:28">
      <c r="E281" s="292">
        <f>E279*100/$G$279</f>
        <v>-74.50128341006382</v>
      </c>
      <c r="X281" s="60"/>
      <c r="Y281" s="34"/>
      <c r="AA281" s="60"/>
      <c r="AB281" s="34"/>
    </row>
    <row r="282" spans="1:28">
      <c r="X282" s="60"/>
      <c r="Y282" s="34"/>
      <c r="AA282" s="60"/>
      <c r="AB282" s="34"/>
    </row>
    <row r="283" spans="1:28">
      <c r="A283" s="107"/>
      <c r="B283" s="118" t="s">
        <v>27</v>
      </c>
      <c r="C283" s="118" t="s">
        <v>31</v>
      </c>
      <c r="D283" s="118" t="s">
        <v>36</v>
      </c>
      <c r="E283" s="118" t="s">
        <v>45</v>
      </c>
      <c r="X283" s="60"/>
      <c r="Y283" s="34"/>
      <c r="AA283" s="60"/>
      <c r="AB283" s="34"/>
    </row>
    <row r="284" spans="1:28">
      <c r="A284" s="107">
        <v>2020</v>
      </c>
      <c r="B284" s="85">
        <f>B279*100/$G$279</f>
        <v>51.988568060049055</v>
      </c>
      <c r="C284" s="85">
        <f>C279*100/$G$279</f>
        <v>7.6959626524117368</v>
      </c>
      <c r="D284" s="85">
        <f>D279*100/$G$279</f>
        <v>36.23060536261972</v>
      </c>
      <c r="E284" s="85">
        <f>F279*100/$G$279</f>
        <v>4.0848639249194729</v>
      </c>
      <c r="X284" s="60"/>
      <c r="Y284" s="34"/>
      <c r="AA284" s="60"/>
      <c r="AB284" s="34"/>
    </row>
    <row r="285" spans="1:28">
      <c r="A285" s="107">
        <v>2018</v>
      </c>
      <c r="B285" s="85">
        <f>B277*100/$G$277</f>
        <v>61.167142098908734</v>
      </c>
      <c r="C285" s="85">
        <f>C277*100/$G$277</f>
        <v>6.5098318548664178</v>
      </c>
      <c r="D285" s="85">
        <f>D277*100/$G$277</f>
        <v>29.09744684153166</v>
      </c>
      <c r="E285" s="85">
        <f>F277*100/$G$277</f>
        <v>3.2255792046932044</v>
      </c>
      <c r="X285" s="60"/>
      <c r="Y285" s="34"/>
      <c r="AA285" s="60"/>
      <c r="AB285" s="34"/>
    </row>
    <row r="286" spans="1:28">
      <c r="A286" s="107">
        <v>2010</v>
      </c>
      <c r="B286" s="85">
        <f>B260*100/$G$260</f>
        <v>55.676324474873475</v>
      </c>
      <c r="C286" s="85">
        <f>C260*100/$G$260</f>
        <v>3.8329247497154904</v>
      </c>
      <c r="D286" s="85">
        <f>D260*100/$G$260</f>
        <v>36.293857899674457</v>
      </c>
      <c r="E286" s="85">
        <f>F260*100/$G$260</f>
        <v>4.1968928757365846</v>
      </c>
      <c r="X286" s="60"/>
      <c r="Y286" s="34"/>
      <c r="AA286" s="60"/>
      <c r="AB286" s="34"/>
    </row>
    <row r="287" spans="1:28">
      <c r="A287" s="107">
        <v>1990</v>
      </c>
      <c r="B287" s="85">
        <f>B240*100/$G$240</f>
        <v>72.567085512515717</v>
      </c>
      <c r="C287" s="85">
        <f>C240*100/$G$240</f>
        <v>3.081009734725527</v>
      </c>
      <c r="D287" s="85">
        <f>D240*100/$G$240</f>
        <v>22.755329957762772</v>
      </c>
      <c r="E287" s="85">
        <f>F240*100/$G$240</f>
        <v>1.5965747949959905</v>
      </c>
      <c r="X287" s="60"/>
      <c r="Y287" s="34"/>
      <c r="AA287" s="60"/>
      <c r="AB287" s="34"/>
    </row>
    <row r="288" spans="1:28">
      <c r="X288" s="60"/>
      <c r="Y288" s="34"/>
      <c r="AA288" s="60"/>
      <c r="AB288" s="34"/>
    </row>
    <row r="289" spans="1:28">
      <c r="X289" s="60"/>
      <c r="Y289" s="34"/>
      <c r="AA289" s="60"/>
      <c r="AB289" s="34"/>
    </row>
    <row r="290" spans="1:28">
      <c r="X290" s="60"/>
      <c r="Y290" s="34"/>
      <c r="AA290" s="60"/>
      <c r="AB290" s="34"/>
    </row>
    <row r="291" spans="1:28">
      <c r="X291" s="60"/>
      <c r="Y291" s="34"/>
      <c r="AA291" s="60"/>
      <c r="AB291" s="34"/>
    </row>
    <row r="292" spans="1:28">
      <c r="X292" s="60"/>
      <c r="Y292" s="34"/>
      <c r="AA292" s="60"/>
      <c r="AB292" s="34"/>
    </row>
    <row r="293" spans="1:28">
      <c r="X293" s="60"/>
      <c r="Y293" s="34"/>
      <c r="AA293" s="60"/>
      <c r="AB293" s="34"/>
    </row>
    <row r="294" spans="1:28">
      <c r="X294" s="60"/>
      <c r="Y294" s="34"/>
      <c r="AA294" s="60"/>
      <c r="AB294" s="34"/>
    </row>
    <row r="295" spans="1:28">
      <c r="X295" s="60"/>
      <c r="Y295" s="34"/>
      <c r="AA295" s="60"/>
      <c r="AB295" s="34"/>
    </row>
    <row r="296" spans="1:28">
      <c r="X296" s="60"/>
      <c r="Y296" s="34"/>
      <c r="AA296" s="60"/>
      <c r="AB296" s="34"/>
    </row>
    <row r="297" spans="1:28">
      <c r="X297" s="60"/>
      <c r="Y297" s="34"/>
      <c r="AA297" s="60"/>
      <c r="AB297" s="34"/>
    </row>
    <row r="298" spans="1:28">
      <c r="X298" s="60"/>
      <c r="Y298" s="34"/>
      <c r="AA298" s="60"/>
      <c r="AB298" s="34"/>
    </row>
    <row r="299" spans="1:28">
      <c r="X299" s="60"/>
      <c r="Y299" s="34"/>
      <c r="AA299" s="60"/>
      <c r="AB299" s="34"/>
    </row>
    <row r="300" spans="1:28">
      <c r="X300" s="60"/>
      <c r="Y300" s="34"/>
      <c r="AA300" s="60"/>
      <c r="AB300" s="34"/>
    </row>
    <row r="301" spans="1:28">
      <c r="X301" s="60"/>
      <c r="Y301" s="34"/>
      <c r="AA301" s="60"/>
      <c r="AB301" s="34"/>
    </row>
    <row r="302" spans="1:28">
      <c r="X302" s="60"/>
      <c r="Y302" s="34"/>
      <c r="AA302" s="60"/>
      <c r="AB302" s="34"/>
    </row>
    <row r="303" spans="1:28">
      <c r="X303" s="60"/>
      <c r="Y303" s="34"/>
      <c r="AA303" s="60"/>
      <c r="AB303" s="34"/>
    </row>
    <row r="304" spans="1:28">
      <c r="A304" s="118" t="s">
        <v>4</v>
      </c>
      <c r="B304" s="118" t="s">
        <v>27</v>
      </c>
      <c r="C304" s="118" t="s">
        <v>31</v>
      </c>
      <c r="D304" s="118" t="s">
        <v>342</v>
      </c>
      <c r="E304" s="118" t="s">
        <v>43</v>
      </c>
      <c r="F304" s="118" t="s">
        <v>45</v>
      </c>
      <c r="G304" s="118" t="s">
        <v>296</v>
      </c>
      <c r="H304" s="118" t="s">
        <v>206</v>
      </c>
      <c r="X304" s="60"/>
      <c r="Y304" s="34"/>
      <c r="AA304" s="60"/>
      <c r="AB304" s="34"/>
    </row>
    <row r="305" spans="1:28">
      <c r="A305" s="346">
        <v>1990</v>
      </c>
      <c r="B305" s="49">
        <v>20529.718867015701</v>
      </c>
      <c r="C305" s="49">
        <v>871.63847402338502</v>
      </c>
      <c r="D305" s="49">
        <v>6437.6366152734399</v>
      </c>
      <c r="E305" s="49">
        <v>-10273.525171351601</v>
      </c>
      <c r="F305" s="347">
        <v>451.68179843433001</v>
      </c>
      <c r="G305" s="49">
        <v>28290.675754746855</v>
      </c>
      <c r="H305" s="108">
        <v>18017.150583395254</v>
      </c>
      <c r="X305" s="60"/>
      <c r="Y305" s="34"/>
      <c r="AA305" s="60"/>
      <c r="AB305" s="34"/>
    </row>
    <row r="306" spans="1:28">
      <c r="A306" s="63">
        <v>1991</v>
      </c>
      <c r="B306" s="49">
        <v>18063.522718375199</v>
      </c>
      <c r="C306" s="49">
        <v>829.76466551818498</v>
      </c>
      <c r="D306" s="49">
        <v>6641.5792318501799</v>
      </c>
      <c r="E306" s="49">
        <v>-10294.4825360862</v>
      </c>
      <c r="F306" s="49">
        <v>451.68615391803399</v>
      </c>
      <c r="G306" s="49">
        <v>25986.552769661601</v>
      </c>
      <c r="H306" s="108">
        <v>15692.070233575399</v>
      </c>
    </row>
    <row r="307" spans="1:28">
      <c r="A307" s="63">
        <v>1992</v>
      </c>
      <c r="B307" s="49">
        <v>14382.566952217499</v>
      </c>
      <c r="C307" s="49">
        <v>636.14450782381903</v>
      </c>
      <c r="D307" s="49">
        <v>6071.0642043841599</v>
      </c>
      <c r="E307" s="49">
        <v>-10289.530417681401</v>
      </c>
      <c r="F307" s="49">
        <v>439.37794228950003</v>
      </c>
      <c r="G307" s="49">
        <v>21529.153606714975</v>
      </c>
      <c r="H307" s="108">
        <v>11239.623189033577</v>
      </c>
    </row>
    <row r="308" spans="1:28">
      <c r="A308" s="63">
        <v>1993</v>
      </c>
      <c r="B308" s="49">
        <v>10629.4282155451</v>
      </c>
      <c r="C308" s="49">
        <v>393.42707414325599</v>
      </c>
      <c r="D308" s="49">
        <v>3957.8617379185498</v>
      </c>
      <c r="E308" s="49">
        <v>-10293.5741052142</v>
      </c>
      <c r="F308" s="49">
        <v>439.103872341684</v>
      </c>
      <c r="G308" s="49">
        <v>15419.820899948589</v>
      </c>
      <c r="H308" s="108">
        <v>5126.2467947343885</v>
      </c>
    </row>
    <row r="309" spans="1:28">
      <c r="A309" s="63">
        <v>1994</v>
      </c>
      <c r="B309" s="49">
        <v>7379.8894531030101</v>
      </c>
      <c r="C309" s="49">
        <v>210.270232123499</v>
      </c>
      <c r="D309" s="49">
        <v>3154.1111447642502</v>
      </c>
      <c r="E309" s="49">
        <v>-10309.734291492099</v>
      </c>
      <c r="F309" s="49">
        <v>422.41540876322699</v>
      </c>
      <c r="G309" s="49">
        <v>11166.686238753986</v>
      </c>
      <c r="H309" s="108">
        <v>856.95194726188686</v>
      </c>
    </row>
    <row r="310" spans="1:28">
      <c r="A310" s="63">
        <v>1995</v>
      </c>
      <c r="B310" s="49">
        <v>5398.6753775664902</v>
      </c>
      <c r="C310" s="49">
        <v>169.14894351675301</v>
      </c>
      <c r="D310" s="49">
        <v>2814.6573510234998</v>
      </c>
      <c r="E310" s="49">
        <v>-10323.6469528208</v>
      </c>
      <c r="F310" s="49">
        <v>423.18771339014802</v>
      </c>
      <c r="G310" s="49">
        <v>8805.6693854968908</v>
      </c>
      <c r="H310" s="108">
        <v>-1517.9775673239083</v>
      </c>
    </row>
    <row r="311" spans="1:28">
      <c r="A311" s="63">
        <v>1996</v>
      </c>
      <c r="B311" s="49">
        <v>5084.3893310446501</v>
      </c>
      <c r="C311" s="49">
        <v>271.20713324028901</v>
      </c>
      <c r="D311" s="49">
        <v>2734.1424870876899</v>
      </c>
      <c r="E311" s="49">
        <v>-10032.158757167101</v>
      </c>
      <c r="F311" s="49">
        <v>425.86435244579201</v>
      </c>
      <c r="G311" s="49">
        <v>8515.6033038184214</v>
      </c>
      <c r="H311" s="108">
        <v>-1516.5554533486793</v>
      </c>
    </row>
    <row r="312" spans="1:28">
      <c r="A312" s="63">
        <v>1997</v>
      </c>
      <c r="B312" s="49">
        <v>5387.2903845869496</v>
      </c>
      <c r="C312" s="49">
        <v>331.97053034637798</v>
      </c>
      <c r="D312" s="49">
        <v>3144.8410493684801</v>
      </c>
      <c r="E312" s="49">
        <v>-10303.285695286801</v>
      </c>
      <c r="F312" s="49">
        <v>419.98741411759897</v>
      </c>
      <c r="G312" s="49">
        <v>9284.0893784194068</v>
      </c>
      <c r="H312" s="108">
        <v>-1019.1963168673935</v>
      </c>
    </row>
    <row r="313" spans="1:28">
      <c r="A313" s="63">
        <v>1998</v>
      </c>
      <c r="B313" s="49">
        <v>4813.97699713783</v>
      </c>
      <c r="C313" s="49">
        <v>346.57761867127698</v>
      </c>
      <c r="D313" s="49">
        <v>3114.8132998477799</v>
      </c>
      <c r="E313" s="49">
        <v>-10331.5113478896</v>
      </c>
      <c r="F313" s="49">
        <v>415.53467965004899</v>
      </c>
      <c r="G313" s="49">
        <v>8690.9025953069358</v>
      </c>
      <c r="H313" s="108">
        <v>-1640.6087525826642</v>
      </c>
    </row>
    <row r="314" spans="1:28">
      <c r="A314" s="63">
        <v>1999</v>
      </c>
      <c r="B314" s="49">
        <v>4800.6564546489699</v>
      </c>
      <c r="C314" s="49">
        <v>202.09508454778401</v>
      </c>
      <c r="D314" s="49">
        <v>3154.5144276829101</v>
      </c>
      <c r="E314" s="49">
        <v>-10339.0948362698</v>
      </c>
      <c r="F314" s="49">
        <v>413.69382792798899</v>
      </c>
      <c r="G314" s="49">
        <v>8570.9597948076535</v>
      </c>
      <c r="H314" s="108">
        <v>-1768.135041462147</v>
      </c>
    </row>
    <row r="315" spans="1:28">
      <c r="A315" s="63">
        <v>2000</v>
      </c>
      <c r="B315" s="49">
        <v>4421.0422670015596</v>
      </c>
      <c r="C315" s="49">
        <v>227.930007403291</v>
      </c>
      <c r="D315" s="49">
        <v>3210.0437790389701</v>
      </c>
      <c r="E315" s="49">
        <v>-10303.876819938399</v>
      </c>
      <c r="F315" s="49">
        <v>417.48056453652401</v>
      </c>
      <c r="G315" s="49">
        <v>8276.4966179803432</v>
      </c>
      <c r="H315" s="108">
        <v>-2027.3802019580553</v>
      </c>
    </row>
    <row r="316" spans="1:28">
      <c r="A316" s="63">
        <v>2001</v>
      </c>
      <c r="B316" s="49">
        <v>4837.8028653129904</v>
      </c>
      <c r="C316" s="49">
        <v>236.97230514686001</v>
      </c>
      <c r="D316" s="49">
        <v>3226.57779238681</v>
      </c>
      <c r="E316" s="49">
        <v>-10221.397809956799</v>
      </c>
      <c r="F316" s="49">
        <v>416.26340248627002</v>
      </c>
      <c r="G316" s="49">
        <v>8717.6163653329313</v>
      </c>
      <c r="H316" s="108">
        <v>-1503.781444623869</v>
      </c>
    </row>
    <row r="317" spans="1:28">
      <c r="A317" s="63">
        <v>2002</v>
      </c>
      <c r="B317" s="49">
        <v>4478.8443688645802</v>
      </c>
      <c r="C317" s="49">
        <v>269.26131577058101</v>
      </c>
      <c r="D317" s="49">
        <v>3270.2107324624299</v>
      </c>
      <c r="E317" s="49">
        <v>-10239.2599738393</v>
      </c>
      <c r="F317" s="49">
        <v>422.324842856256</v>
      </c>
      <c r="G317" s="49">
        <v>8440.6412599538471</v>
      </c>
      <c r="H317" s="108">
        <v>-1798.6187138854534</v>
      </c>
    </row>
    <row r="318" spans="1:28">
      <c r="A318" s="63">
        <v>2003</v>
      </c>
      <c r="B318" s="49">
        <v>4625.3401392894102</v>
      </c>
      <c r="C318" s="49">
        <v>370.01206510989198</v>
      </c>
      <c r="D318" s="49">
        <v>3254.21075581488</v>
      </c>
      <c r="E318" s="49">
        <v>-9914.3159746724905</v>
      </c>
      <c r="F318" s="49">
        <v>426.32774085555099</v>
      </c>
      <c r="G318" s="49">
        <v>8675.890701069733</v>
      </c>
      <c r="H318" s="108">
        <v>-1238.4252736027579</v>
      </c>
    </row>
    <row r="319" spans="1:28">
      <c r="A319" s="63">
        <v>2004</v>
      </c>
      <c r="B319" s="49">
        <v>4859.1195227744101</v>
      </c>
      <c r="C319" s="49">
        <v>435.13028900920602</v>
      </c>
      <c r="D319" s="49">
        <v>3308.0480679574398</v>
      </c>
      <c r="E319" s="49">
        <v>-10302.8660812045</v>
      </c>
      <c r="F319" s="49">
        <v>432.71360053415998</v>
      </c>
      <c r="G319" s="49">
        <v>9035.0114802752159</v>
      </c>
      <c r="H319" s="108">
        <v>-1267.8546009292841</v>
      </c>
    </row>
    <row r="320" spans="1:28">
      <c r="A320" s="63">
        <v>2005</v>
      </c>
      <c r="B320" s="49">
        <v>5213.31557903057</v>
      </c>
      <c r="C320" s="49">
        <v>482.93025556804298</v>
      </c>
      <c r="D320" s="49">
        <v>3414.7760794549099</v>
      </c>
      <c r="E320" s="49">
        <v>-10205.986026917901</v>
      </c>
      <c r="F320" s="49">
        <v>429.96319351813003</v>
      </c>
      <c r="G320" s="49">
        <v>9540.9851075716524</v>
      </c>
      <c r="H320" s="108">
        <v>-665.00091934624788</v>
      </c>
    </row>
    <row r="321" spans="1:8">
      <c r="A321" s="63">
        <v>2006</v>
      </c>
      <c r="B321" s="49">
        <v>5239.2707290075105</v>
      </c>
      <c r="C321" s="49">
        <v>556.22653836132599</v>
      </c>
      <c r="D321" s="49">
        <v>3549.5782917612701</v>
      </c>
      <c r="E321" s="49">
        <v>-10208.9288337945</v>
      </c>
      <c r="F321" s="49">
        <v>434.54866613008602</v>
      </c>
      <c r="G321" s="49">
        <v>9779.6242252601915</v>
      </c>
      <c r="H321" s="108">
        <v>-429.3046085343081</v>
      </c>
    </row>
    <row r="322" spans="1:8">
      <c r="A322" s="63">
        <v>2007</v>
      </c>
      <c r="B322" s="49">
        <v>6160.4003462600504</v>
      </c>
      <c r="C322" s="49">
        <v>585.43544479713103</v>
      </c>
      <c r="D322" s="49">
        <v>3651.92017815805</v>
      </c>
      <c r="E322" s="49">
        <v>-10309.901801418</v>
      </c>
      <c r="F322" s="49">
        <v>433.42300882952298</v>
      </c>
      <c r="G322" s="49">
        <v>10831.178978044754</v>
      </c>
      <c r="H322" s="108">
        <v>521.27717662675468</v>
      </c>
    </row>
    <row r="323" spans="1:8">
      <c r="A323" s="63">
        <v>2008</v>
      </c>
      <c r="B323" s="49">
        <v>7070.7791745820896</v>
      </c>
      <c r="C323" s="49">
        <v>507.01080346188598</v>
      </c>
      <c r="D323" s="49">
        <v>3893.0936688193701</v>
      </c>
      <c r="E323" s="49">
        <v>-10250.7049287102</v>
      </c>
      <c r="F323" s="49">
        <v>439.49549909017099</v>
      </c>
      <c r="G323" s="49">
        <v>11910.379145953517</v>
      </c>
      <c r="H323" s="108">
        <v>1659.6742172433164</v>
      </c>
    </row>
    <row r="324" spans="1:8">
      <c r="A324" s="63">
        <v>2009</v>
      </c>
      <c r="B324" s="49">
        <v>6911.5878889667301</v>
      </c>
      <c r="C324" s="49">
        <v>266.18014107650203</v>
      </c>
      <c r="D324" s="49">
        <v>4033.8219149995998</v>
      </c>
      <c r="E324" s="49">
        <v>-10303.4021626716</v>
      </c>
      <c r="F324" s="49">
        <v>459.14473058771898</v>
      </c>
      <c r="G324" s="49">
        <v>11670.734675630551</v>
      </c>
      <c r="H324" s="108">
        <v>1367.3325129589502</v>
      </c>
    </row>
    <row r="325" spans="1:8">
      <c r="A325" s="63">
        <v>2010</v>
      </c>
      <c r="B325" s="49">
        <v>6273.3560168491704</v>
      </c>
      <c r="C325" s="49">
        <v>431.87659687573898</v>
      </c>
      <c r="D325" s="49">
        <v>4089.4274896387001</v>
      </c>
      <c r="E325" s="49">
        <v>-10334.544220818099</v>
      </c>
      <c r="F325" s="49">
        <v>472.88687646677403</v>
      </c>
      <c r="G325" s="49">
        <v>11267.546979830382</v>
      </c>
      <c r="H325" s="108">
        <v>933.0027590122836</v>
      </c>
    </row>
    <row r="326" spans="1:8">
      <c r="A326" s="63">
        <v>2011</v>
      </c>
      <c r="B326" s="49">
        <v>7658.6523745231598</v>
      </c>
      <c r="C326" s="49">
        <v>569.07942391220297</v>
      </c>
      <c r="D326" s="49">
        <v>4302.0076339175002</v>
      </c>
      <c r="E326" s="49">
        <v>-10295.773858763099</v>
      </c>
      <c r="F326" s="49">
        <v>483.71678139686497</v>
      </c>
      <c r="G326" s="49">
        <v>13013.456213749729</v>
      </c>
      <c r="H326" s="108">
        <v>2717.6823549866299</v>
      </c>
    </row>
    <row r="327" spans="1:8">
      <c r="A327" s="63">
        <v>2012</v>
      </c>
      <c r="B327" s="49">
        <v>9205.8122853087607</v>
      </c>
      <c r="C327" s="49">
        <v>735.16900089866704</v>
      </c>
      <c r="D327" s="49">
        <v>4369.7949498757298</v>
      </c>
      <c r="E327" s="49">
        <v>-10324.340000832601</v>
      </c>
      <c r="F327" s="49">
        <v>494.21600786980599</v>
      </c>
      <c r="G327" s="49">
        <v>14804.992243952964</v>
      </c>
      <c r="H327" s="108">
        <v>4480.6522431203639</v>
      </c>
    </row>
    <row r="328" spans="1:8">
      <c r="A328" s="63">
        <v>2013</v>
      </c>
      <c r="B328" s="49">
        <v>8958.7669861728009</v>
      </c>
      <c r="C328" s="49">
        <v>950.554418530264</v>
      </c>
      <c r="D328" s="49">
        <v>4459.2380946568801</v>
      </c>
      <c r="E328" s="49">
        <v>-10216.191430852499</v>
      </c>
      <c r="F328" s="49">
        <v>517.62725418898594</v>
      </c>
      <c r="G328" s="49">
        <v>14886.186753548931</v>
      </c>
      <c r="H328" s="108">
        <v>4669.9953226964308</v>
      </c>
    </row>
    <row r="329" spans="1:8">
      <c r="A329" s="63">
        <v>2014</v>
      </c>
      <c r="B329" s="49">
        <v>9221.2087889752002</v>
      </c>
      <c r="C329" s="49">
        <v>1073.5051609392101</v>
      </c>
      <c r="D329" s="49">
        <v>4732.3951650164499</v>
      </c>
      <c r="E329" s="49">
        <v>-10327.717642706501</v>
      </c>
      <c r="F329" s="49">
        <v>527.74065921746705</v>
      </c>
      <c r="G329" s="49">
        <v>15554.849774148326</v>
      </c>
      <c r="H329" s="108">
        <v>5227.1321314418255</v>
      </c>
    </row>
    <row r="330" spans="1:8">
      <c r="A330" s="63">
        <v>2015</v>
      </c>
      <c r="B330" s="49">
        <v>9920.1060528473699</v>
      </c>
      <c r="C330" s="49">
        <v>944.07058371616301</v>
      </c>
      <c r="D330" s="49">
        <v>4803.0180494775796</v>
      </c>
      <c r="E330" s="49">
        <v>-10336.5304369326</v>
      </c>
      <c r="F330" s="49">
        <v>536.21020908255696</v>
      </c>
      <c r="G330" s="49">
        <v>16203.404895123669</v>
      </c>
      <c r="H330" s="108">
        <v>5866.8744581910687</v>
      </c>
    </row>
    <row r="331" spans="1:8">
      <c r="A331" s="63">
        <v>2016</v>
      </c>
      <c r="B331" s="49">
        <v>8546.3743680225307</v>
      </c>
      <c r="C331" s="49">
        <v>953.25900915768705</v>
      </c>
      <c r="D331" s="49">
        <v>4891.2978555747104</v>
      </c>
      <c r="E331" s="49">
        <v>-10302.540278723</v>
      </c>
      <c r="F331" s="49">
        <v>559.00895222735005</v>
      </c>
      <c r="G331" s="49">
        <v>14949.940184982279</v>
      </c>
      <c r="H331" s="108">
        <v>4647.3999062592793</v>
      </c>
    </row>
    <row r="332" spans="1:8">
      <c r="A332" s="63">
        <v>2017</v>
      </c>
      <c r="B332" s="49">
        <v>9129.5035868626292</v>
      </c>
      <c r="C332" s="49">
        <v>1078.09752823901</v>
      </c>
      <c r="D332" s="49">
        <v>5074.3677053210004</v>
      </c>
      <c r="E332" s="49">
        <v>-10367.3139448905</v>
      </c>
      <c r="F332" s="49">
        <v>562.81229658256598</v>
      </c>
      <c r="G332" s="49">
        <v>15844.781117005206</v>
      </c>
      <c r="H332" s="108">
        <v>5477.467172114706</v>
      </c>
    </row>
    <row r="333" spans="1:8">
      <c r="A333" s="63">
        <v>2018</v>
      </c>
      <c r="B333" s="49">
        <v>10923.479583088292</v>
      </c>
      <c r="C333" s="49">
        <v>1162.55252274145</v>
      </c>
      <c r="D333" s="49">
        <v>5196.3416237349202</v>
      </c>
      <c r="E333" s="49">
        <v>-10941.370537922499</v>
      </c>
      <c r="F333" s="49">
        <v>576.03718887381206</v>
      </c>
      <c r="G333" s="49">
        <v>17858.410918438472</v>
      </c>
      <c r="H333" s="285">
        <v>6917.0403805159731</v>
      </c>
    </row>
    <row r="334" spans="1:8">
      <c r="A334" s="63">
        <v>2019</v>
      </c>
      <c r="B334" s="49">
        <v>8179.5743243999523</v>
      </c>
      <c r="C334" s="49">
        <v>1160.4962823744299</v>
      </c>
      <c r="D334" s="49">
        <v>5240.2422945975004</v>
      </c>
      <c r="E334" s="49">
        <v>-10954.623783305</v>
      </c>
      <c r="F334" s="49">
        <v>592.08697256907499</v>
      </c>
      <c r="G334" s="49">
        <v>15172.399873940958</v>
      </c>
      <c r="H334" s="108">
        <v>4217.7760906359581</v>
      </c>
    </row>
    <row r="335" spans="1:8">
      <c r="A335" s="63">
        <v>2020</v>
      </c>
      <c r="B335" s="49">
        <v>7648.1891656250218</v>
      </c>
      <c r="C335" s="49">
        <v>1132.1754065094501</v>
      </c>
      <c r="D335" s="49">
        <v>5329.9895292050196</v>
      </c>
      <c r="E335" s="49">
        <v>-10960.100073228899</v>
      </c>
      <c r="F335" s="49">
        <v>600.93619000115496</v>
      </c>
      <c r="G335" s="49">
        <v>14711.290291340649</v>
      </c>
      <c r="H335" s="108">
        <v>3751.1902181117489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M34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165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-3032.1204667296702</v>
      </c>
      <c r="C4" s="9">
        <v>114.784384993248</v>
      </c>
      <c r="D4" s="9">
        <v>4.7696784810753101</v>
      </c>
      <c r="E4" s="9">
        <v>0</v>
      </c>
      <c r="F4" s="9">
        <v>16.565212039999999</v>
      </c>
      <c r="G4" s="9">
        <v>120.212074741</v>
      </c>
      <c r="H4" s="9">
        <v>21.772398271</v>
      </c>
      <c r="I4" s="9">
        <v>46.887830592999997</v>
      </c>
      <c r="K4" s="8" t="s">
        <v>138</v>
      </c>
      <c r="L4" s="14">
        <v>-3032.1204667296702</v>
      </c>
      <c r="M4" s="14">
        <f>C4*21</f>
        <v>2410.4720848582078</v>
      </c>
      <c r="N4" s="14">
        <f t="shared" ref="N4:N10" si="0">D4*310</f>
        <v>1478.6003291333461</v>
      </c>
      <c r="O4" s="14">
        <v>0</v>
      </c>
      <c r="P4" s="15">
        <f>SUM(L4:O4)</f>
        <v>856.95194726188379</v>
      </c>
      <c r="Q4" s="17"/>
      <c r="R4" s="358" t="s">
        <v>344</v>
      </c>
      <c r="S4" s="9">
        <v>-3032.1204667296702</v>
      </c>
      <c r="T4" s="9">
        <v>114.784384993248</v>
      </c>
      <c r="U4" s="9">
        <v>4.7696784810753101</v>
      </c>
      <c r="V4" s="9">
        <v>0</v>
      </c>
      <c r="W4" s="9">
        <v>16.565212039999999</v>
      </c>
      <c r="X4" s="9">
        <v>120.212074741</v>
      </c>
      <c r="Y4" s="9">
        <v>21.772398271</v>
      </c>
      <c r="Z4" s="9">
        <v>46.887830592999997</v>
      </c>
      <c r="AB4" s="358" t="s">
        <v>344</v>
      </c>
      <c r="AC4" s="14">
        <v>-3032.1204667296702</v>
      </c>
      <c r="AD4" s="14">
        <f>T4*21</f>
        <v>2410.4720848582078</v>
      </c>
      <c r="AE4" s="14">
        <f t="shared" ref="AE4:AE10" si="1">U4*310</f>
        <v>1478.6003291333461</v>
      </c>
      <c r="AF4" s="14">
        <v>0</v>
      </c>
      <c r="AG4" s="15">
        <f>SUM(AC4:AF4)</f>
        <v>856.95194726188379</v>
      </c>
    </row>
    <row r="5" spans="1:33">
      <c r="A5" s="8" t="s">
        <v>73</v>
      </c>
      <c r="B5" s="9">
        <v>7063.5404817845201</v>
      </c>
      <c r="C5" s="9">
        <v>13.18714130403</v>
      </c>
      <c r="D5" s="9">
        <v>0.127158077206</v>
      </c>
      <c r="E5" s="9">
        <v>0</v>
      </c>
      <c r="F5" s="9">
        <v>15.9141437</v>
      </c>
      <c r="G5" s="9">
        <v>96.928206360999994</v>
      </c>
      <c r="H5" s="9">
        <v>16.691708271</v>
      </c>
      <c r="I5" s="9">
        <v>46.035220592999998</v>
      </c>
      <c r="K5" s="8" t="s">
        <v>73</v>
      </c>
      <c r="L5" s="14">
        <v>7063.5404817845201</v>
      </c>
      <c r="M5" s="14">
        <f t="shared" ref="M5:M10" si="2">C5*21</f>
        <v>276.92996738463</v>
      </c>
      <c r="N5" s="14">
        <f t="shared" si="0"/>
        <v>39.419003933860004</v>
      </c>
      <c r="O5" s="14">
        <v>0</v>
      </c>
      <c r="P5" s="15">
        <f t="shared" ref="P5:P56" si="3">SUM(L5:O5)</f>
        <v>7379.8894531030101</v>
      </c>
      <c r="R5" s="358" t="s">
        <v>345</v>
      </c>
      <c r="S5" s="9">
        <v>7063.5404817845201</v>
      </c>
      <c r="T5" s="9">
        <v>13.18714130403</v>
      </c>
      <c r="U5" s="9">
        <v>0.127158077206</v>
      </c>
      <c r="V5" s="9">
        <v>0</v>
      </c>
      <c r="W5" s="9">
        <v>15.9141437</v>
      </c>
      <c r="X5" s="9">
        <v>96.928206360999994</v>
      </c>
      <c r="Y5" s="9">
        <v>16.691708271</v>
      </c>
      <c r="Z5" s="9">
        <v>46.035220592999998</v>
      </c>
      <c r="AB5" s="358" t="s">
        <v>345</v>
      </c>
      <c r="AC5" s="14">
        <v>7063.5404817845201</v>
      </c>
      <c r="AD5" s="14">
        <f t="shared" ref="AD5:AD10" si="4">T5*21</f>
        <v>276.92996738463</v>
      </c>
      <c r="AE5" s="14">
        <f t="shared" si="1"/>
        <v>39.419003933860004</v>
      </c>
      <c r="AF5" s="14">
        <v>0</v>
      </c>
      <c r="AG5" s="15">
        <f t="shared" ref="AG5:AG30" si="5">SUM(AC5:AF5)</f>
        <v>7379.8894531030101</v>
      </c>
    </row>
    <row r="6" spans="1:33">
      <c r="A6" s="8" t="s">
        <v>77</v>
      </c>
      <c r="B6" s="9">
        <v>7052.0761667730003</v>
      </c>
      <c r="C6" s="9">
        <v>4.5137529724299998</v>
      </c>
      <c r="D6" s="9">
        <v>0.127158077206</v>
      </c>
      <c r="E6" s="9">
        <v>0</v>
      </c>
      <c r="F6" s="9">
        <v>15.9141437</v>
      </c>
      <c r="G6" s="9">
        <v>96.928206360999994</v>
      </c>
      <c r="H6" s="9">
        <v>10.841908270999999</v>
      </c>
      <c r="I6" s="9">
        <v>46.035220592999998</v>
      </c>
      <c r="K6" s="8" t="s">
        <v>77</v>
      </c>
      <c r="L6" s="14">
        <v>7052.0761667730003</v>
      </c>
      <c r="M6" s="14">
        <f t="shared" si="2"/>
        <v>94.788812421030002</v>
      </c>
      <c r="N6" s="14">
        <f t="shared" si="0"/>
        <v>39.419003933860004</v>
      </c>
      <c r="O6" s="14">
        <v>0</v>
      </c>
      <c r="P6" s="15">
        <f t="shared" si="3"/>
        <v>7186.2839831278907</v>
      </c>
      <c r="R6" s="358" t="s">
        <v>346</v>
      </c>
      <c r="S6" s="9">
        <v>7052.0761667730003</v>
      </c>
      <c r="T6" s="9">
        <v>4.5137529724299998</v>
      </c>
      <c r="U6" s="9">
        <v>0.127158077206</v>
      </c>
      <c r="V6" s="9">
        <v>0</v>
      </c>
      <c r="W6" s="9">
        <v>15.9141437</v>
      </c>
      <c r="X6" s="9">
        <v>96.928206360999994</v>
      </c>
      <c r="Y6" s="9">
        <v>10.841908270999999</v>
      </c>
      <c r="Z6" s="9">
        <v>46.035220592999998</v>
      </c>
      <c r="AB6" s="358" t="s">
        <v>346</v>
      </c>
      <c r="AC6" s="14">
        <v>7052.0761667730003</v>
      </c>
      <c r="AD6" s="14">
        <f t="shared" si="4"/>
        <v>94.788812421030002</v>
      </c>
      <c r="AE6" s="14">
        <f t="shared" si="1"/>
        <v>39.419003933860004</v>
      </c>
      <c r="AF6" s="14">
        <v>0</v>
      </c>
      <c r="AG6" s="15">
        <f t="shared" si="5"/>
        <v>7186.2839831278907</v>
      </c>
    </row>
    <row r="7" spans="1:33">
      <c r="A7" s="10" t="s">
        <v>81</v>
      </c>
      <c r="B7" s="11">
        <v>3855.1930084700002</v>
      </c>
      <c r="C7" s="11">
        <v>7.2118516270000002E-2</v>
      </c>
      <c r="D7" s="11">
        <v>3.6920982404999997E-2</v>
      </c>
      <c r="E7" s="12"/>
      <c r="F7" s="11">
        <v>8.7466383709999995</v>
      </c>
      <c r="G7" s="11">
        <v>5.3643837239999996</v>
      </c>
      <c r="H7" s="11">
        <v>1.1110644679999999</v>
      </c>
      <c r="I7" s="11">
        <v>32.51595906</v>
      </c>
      <c r="K7" s="10" t="s">
        <v>81</v>
      </c>
      <c r="L7" s="11">
        <v>3855.1930084700002</v>
      </c>
      <c r="M7" s="13">
        <f t="shared" si="2"/>
        <v>1.51448884167</v>
      </c>
      <c r="N7" s="11">
        <f t="shared" si="0"/>
        <v>11.44550454555</v>
      </c>
      <c r="O7" s="12"/>
      <c r="P7" s="16">
        <f t="shared" si="3"/>
        <v>3868.1530018572203</v>
      </c>
      <c r="R7" s="359" t="s">
        <v>347</v>
      </c>
      <c r="S7" s="11">
        <v>3855.1930084700002</v>
      </c>
      <c r="T7" s="11">
        <v>7.2118516270000002E-2</v>
      </c>
      <c r="U7" s="11">
        <v>3.6920982404999997E-2</v>
      </c>
      <c r="V7" s="12"/>
      <c r="W7" s="11">
        <v>8.7466383709999995</v>
      </c>
      <c r="X7" s="11">
        <v>5.3643837239999996</v>
      </c>
      <c r="Y7" s="11">
        <v>1.1110644679999999</v>
      </c>
      <c r="Z7" s="11">
        <v>32.51595906</v>
      </c>
      <c r="AB7" s="359" t="s">
        <v>347</v>
      </c>
      <c r="AC7" s="11">
        <v>3855.1930084700002</v>
      </c>
      <c r="AD7" s="13">
        <f t="shared" si="4"/>
        <v>1.51448884167</v>
      </c>
      <c r="AE7" s="11">
        <f t="shared" si="1"/>
        <v>11.44550454555</v>
      </c>
      <c r="AF7" s="12"/>
      <c r="AG7" s="16">
        <f t="shared" si="5"/>
        <v>3868.1530018572203</v>
      </c>
    </row>
    <row r="8" spans="1:33" ht="26.4">
      <c r="A8" s="10" t="s">
        <v>85</v>
      </c>
      <c r="B8" s="11">
        <v>504.718517803</v>
      </c>
      <c r="C8" s="11">
        <v>2.4419483660000001E-2</v>
      </c>
      <c r="D8" s="11">
        <v>3.5495285009999999E-3</v>
      </c>
      <c r="E8" s="12"/>
      <c r="F8" s="11">
        <v>1.222618215</v>
      </c>
      <c r="G8" s="11">
        <v>1.8478452670000001</v>
      </c>
      <c r="H8" s="11">
        <v>0.32821624500000002</v>
      </c>
      <c r="I8" s="11">
        <v>1.5878664730000001</v>
      </c>
      <c r="K8" s="10" t="s">
        <v>85</v>
      </c>
      <c r="L8" s="11">
        <v>504.718517803</v>
      </c>
      <c r="M8" s="13">
        <f t="shared" si="2"/>
        <v>0.51280915686000006</v>
      </c>
      <c r="N8" s="11">
        <f t="shared" si="0"/>
        <v>1.10035383531</v>
      </c>
      <c r="O8" s="12"/>
      <c r="P8" s="16">
        <f t="shared" si="3"/>
        <v>506.33168079516997</v>
      </c>
      <c r="R8" s="359" t="s">
        <v>348</v>
      </c>
      <c r="S8" s="11">
        <v>504.718517803</v>
      </c>
      <c r="T8" s="11">
        <v>2.4419483660000001E-2</v>
      </c>
      <c r="U8" s="11">
        <v>3.5495285009999999E-3</v>
      </c>
      <c r="V8" s="12"/>
      <c r="W8" s="11">
        <v>1.222618215</v>
      </c>
      <c r="X8" s="11">
        <v>1.8478452670000001</v>
      </c>
      <c r="Y8" s="11">
        <v>0.32821624500000002</v>
      </c>
      <c r="Z8" s="11">
        <v>1.5878664730000001</v>
      </c>
      <c r="AB8" s="359" t="s">
        <v>348</v>
      </c>
      <c r="AC8" s="11">
        <v>504.718517803</v>
      </c>
      <c r="AD8" s="13">
        <f t="shared" si="4"/>
        <v>0.51280915686000006</v>
      </c>
      <c r="AE8" s="11">
        <f t="shared" si="1"/>
        <v>1.10035383531</v>
      </c>
      <c r="AF8" s="12"/>
      <c r="AG8" s="16">
        <f t="shared" si="5"/>
        <v>506.33168079516997</v>
      </c>
    </row>
    <row r="9" spans="1:33">
      <c r="A9" s="10" t="s">
        <v>89</v>
      </c>
      <c r="B9" s="11">
        <v>748.21916339999996</v>
      </c>
      <c r="C9" s="11">
        <v>0.30039519250000002</v>
      </c>
      <c r="D9" s="11">
        <v>6.3302446600000006E-2</v>
      </c>
      <c r="E9" s="12"/>
      <c r="F9" s="11">
        <v>3.6671999999999998</v>
      </c>
      <c r="G9" s="11">
        <v>27.4267</v>
      </c>
      <c r="H9" s="11">
        <v>2.7848280000000001</v>
      </c>
      <c r="I9" s="11">
        <v>8.5040000000000004E-2</v>
      </c>
      <c r="K9" s="10" t="s">
        <v>89</v>
      </c>
      <c r="L9" s="11">
        <v>748.21916339999996</v>
      </c>
      <c r="M9" s="13">
        <f t="shared" si="2"/>
        <v>6.3082990425000007</v>
      </c>
      <c r="N9" s="11">
        <f t="shared" si="0"/>
        <v>19.623758446000004</v>
      </c>
      <c r="O9" s="12"/>
      <c r="P9" s="16">
        <f t="shared" si="3"/>
        <v>774.15122088850001</v>
      </c>
      <c r="R9" s="359" t="s">
        <v>349</v>
      </c>
      <c r="S9" s="11">
        <v>748.21916339999996</v>
      </c>
      <c r="T9" s="11">
        <v>0.30039519250000002</v>
      </c>
      <c r="U9" s="11">
        <v>6.3302446600000006E-2</v>
      </c>
      <c r="V9" s="12"/>
      <c r="W9" s="11">
        <v>3.6671999999999998</v>
      </c>
      <c r="X9" s="11">
        <v>27.4267</v>
      </c>
      <c r="Y9" s="11">
        <v>2.7848280000000001</v>
      </c>
      <c r="Z9" s="11">
        <v>8.5040000000000004E-2</v>
      </c>
      <c r="AB9" s="359" t="s">
        <v>349</v>
      </c>
      <c r="AC9" s="11">
        <v>748.21916339999996</v>
      </c>
      <c r="AD9" s="13">
        <f t="shared" si="4"/>
        <v>6.3082990425000007</v>
      </c>
      <c r="AE9" s="11">
        <f t="shared" si="1"/>
        <v>19.623758446000004</v>
      </c>
      <c r="AF9" s="12"/>
      <c r="AG9" s="16">
        <f t="shared" si="5"/>
        <v>774.15122088850001</v>
      </c>
    </row>
    <row r="10" spans="1:33">
      <c r="A10" s="10" t="s">
        <v>93</v>
      </c>
      <c r="B10" s="11">
        <v>1943.9454771000001</v>
      </c>
      <c r="C10" s="11">
        <v>4.1168197800000002</v>
      </c>
      <c r="D10" s="11">
        <v>2.3385119699999998E-2</v>
      </c>
      <c r="E10" s="12"/>
      <c r="F10" s="11">
        <v>2.2776871139999999</v>
      </c>
      <c r="G10" s="11">
        <v>62.289277370000001</v>
      </c>
      <c r="H10" s="11">
        <v>6.6177995579999997</v>
      </c>
      <c r="I10" s="11">
        <v>11.84635506</v>
      </c>
      <c r="K10" s="10" t="s">
        <v>93</v>
      </c>
      <c r="L10" s="11">
        <v>1943.9454771000001</v>
      </c>
      <c r="M10" s="13">
        <f t="shared" si="2"/>
        <v>86.453215380000003</v>
      </c>
      <c r="N10" s="11">
        <f t="shared" si="0"/>
        <v>7.2493871069999996</v>
      </c>
      <c r="O10" s="12"/>
      <c r="P10" s="16">
        <f t="shared" si="3"/>
        <v>2037.6480795870002</v>
      </c>
      <c r="R10" s="359" t="s">
        <v>350</v>
      </c>
      <c r="S10" s="11">
        <v>1943.9454771000001</v>
      </c>
      <c r="T10" s="11">
        <v>4.1168197800000002</v>
      </c>
      <c r="U10" s="11">
        <v>2.3385119699999998E-2</v>
      </c>
      <c r="V10" s="12"/>
      <c r="W10" s="11">
        <v>2.2776871139999999</v>
      </c>
      <c r="X10" s="11">
        <v>62.289277370000001</v>
      </c>
      <c r="Y10" s="11">
        <v>6.6177995579999997</v>
      </c>
      <c r="Z10" s="11">
        <v>11.84635506</v>
      </c>
      <c r="AB10" s="359" t="s">
        <v>350</v>
      </c>
      <c r="AC10" s="11">
        <v>1943.9454771000001</v>
      </c>
      <c r="AD10" s="13">
        <f t="shared" si="4"/>
        <v>86.453215380000003</v>
      </c>
      <c r="AE10" s="11">
        <f t="shared" si="1"/>
        <v>7.2493871069999996</v>
      </c>
      <c r="AF10" s="12"/>
      <c r="AG10" s="16">
        <f t="shared" si="5"/>
        <v>2037.6480795870002</v>
      </c>
    </row>
    <row r="11" spans="1:33">
      <c r="A11" s="8" t="s">
        <v>96</v>
      </c>
      <c r="B11" s="9">
        <v>11.46431501152</v>
      </c>
      <c r="C11" s="9">
        <v>8.6733883316</v>
      </c>
      <c r="D11" s="9">
        <v>0</v>
      </c>
      <c r="E11" s="9">
        <v>0</v>
      </c>
      <c r="F11" s="9">
        <v>0</v>
      </c>
      <c r="G11" s="9">
        <v>0</v>
      </c>
      <c r="H11" s="9">
        <v>5.8498000000000001</v>
      </c>
      <c r="I11" s="9">
        <v>0</v>
      </c>
      <c r="K11" s="8" t="s">
        <v>96</v>
      </c>
      <c r="L11" s="14">
        <v>11.46431501152</v>
      </c>
      <c r="M11" s="14">
        <f>C11*21</f>
        <v>182.1411549636</v>
      </c>
      <c r="N11" s="14">
        <v>0</v>
      </c>
      <c r="O11" s="14">
        <v>0</v>
      </c>
      <c r="P11" s="15">
        <f t="shared" si="3"/>
        <v>193.60546997512</v>
      </c>
      <c r="R11" s="358" t="s">
        <v>351</v>
      </c>
      <c r="S11" s="9">
        <v>11.46431501152</v>
      </c>
      <c r="T11" s="9">
        <v>8.6733883316</v>
      </c>
      <c r="U11" s="9">
        <v>0</v>
      </c>
      <c r="V11" s="9">
        <v>0</v>
      </c>
      <c r="W11" s="9">
        <v>0</v>
      </c>
      <c r="X11" s="9">
        <v>0</v>
      </c>
      <c r="Y11" s="9">
        <v>5.8498000000000001</v>
      </c>
      <c r="Z11" s="9">
        <v>0</v>
      </c>
      <c r="AB11" s="358" t="s">
        <v>351</v>
      </c>
      <c r="AC11" s="14">
        <v>11.46431501152</v>
      </c>
      <c r="AD11" s="14">
        <f>T11*21</f>
        <v>182.1411549636</v>
      </c>
      <c r="AE11" s="14">
        <v>0</v>
      </c>
      <c r="AF11" s="14">
        <v>0</v>
      </c>
      <c r="AG11" s="15">
        <f t="shared" si="5"/>
        <v>193.60546997512</v>
      </c>
    </row>
    <row r="12" spans="1:33">
      <c r="A12" s="10" t="s">
        <v>99</v>
      </c>
      <c r="B12" s="11">
        <v>8.2661099999999994</v>
      </c>
      <c r="C12" s="11">
        <v>2.9994358999999999</v>
      </c>
      <c r="D12" s="11">
        <v>0</v>
      </c>
      <c r="E12" s="12"/>
      <c r="F12" s="11">
        <v>0</v>
      </c>
      <c r="G12" s="11">
        <v>0</v>
      </c>
      <c r="H12" s="11">
        <v>1.3520000000000001</v>
      </c>
      <c r="I12" s="11">
        <v>0</v>
      </c>
      <c r="K12" s="10" t="s">
        <v>99</v>
      </c>
      <c r="L12" s="11">
        <v>8.2661099999999994</v>
      </c>
      <c r="M12" s="11">
        <f>C12*21</f>
        <v>62.9881539</v>
      </c>
      <c r="N12" s="11">
        <v>0</v>
      </c>
      <c r="O12" s="12"/>
      <c r="P12" s="16">
        <f t="shared" si="3"/>
        <v>71.254263899999998</v>
      </c>
      <c r="R12" s="359" t="s">
        <v>352</v>
      </c>
      <c r="S12" s="11">
        <v>8.2661099999999994</v>
      </c>
      <c r="T12" s="11">
        <v>2.9994358999999999</v>
      </c>
      <c r="U12" s="11">
        <v>0</v>
      </c>
      <c r="V12" s="12"/>
      <c r="W12" s="11">
        <v>0</v>
      </c>
      <c r="X12" s="11">
        <v>0</v>
      </c>
      <c r="Y12" s="11">
        <v>1.3520000000000001</v>
      </c>
      <c r="Z12" s="11">
        <v>0</v>
      </c>
      <c r="AB12" s="359" t="s">
        <v>352</v>
      </c>
      <c r="AC12" s="11">
        <v>8.2661099999999994</v>
      </c>
      <c r="AD12" s="11">
        <f>T12*21</f>
        <v>62.9881539</v>
      </c>
      <c r="AE12" s="11">
        <v>0</v>
      </c>
      <c r="AF12" s="12"/>
      <c r="AG12" s="16">
        <f t="shared" si="5"/>
        <v>71.254263899999998</v>
      </c>
    </row>
    <row r="13" spans="1:33">
      <c r="A13" s="10" t="s">
        <v>102</v>
      </c>
      <c r="B13" s="11">
        <v>3.1982050115199998</v>
      </c>
      <c r="C13" s="11">
        <v>5.6739524316000001</v>
      </c>
      <c r="D13" s="11">
        <v>0</v>
      </c>
      <c r="E13" s="12"/>
      <c r="F13" s="11">
        <v>0</v>
      </c>
      <c r="G13" s="11">
        <v>0</v>
      </c>
      <c r="H13" s="11">
        <v>4.4977999999999998</v>
      </c>
      <c r="I13" s="11">
        <v>0</v>
      </c>
      <c r="K13" s="10" t="s">
        <v>102</v>
      </c>
      <c r="L13" s="11">
        <v>3.1982050115199998</v>
      </c>
      <c r="M13" s="11">
        <f>C13*21</f>
        <v>119.1530010636</v>
      </c>
      <c r="N13" s="11">
        <v>0</v>
      </c>
      <c r="O13" s="12"/>
      <c r="P13" s="16">
        <f t="shared" si="3"/>
        <v>122.35120607512</v>
      </c>
      <c r="R13" s="359" t="s">
        <v>353</v>
      </c>
      <c r="S13" s="11">
        <v>3.1982050115199998</v>
      </c>
      <c r="T13" s="11">
        <v>5.6739524316000001</v>
      </c>
      <c r="U13" s="11">
        <v>0</v>
      </c>
      <c r="V13" s="12"/>
      <c r="W13" s="11">
        <v>0</v>
      </c>
      <c r="X13" s="11">
        <v>0</v>
      </c>
      <c r="Y13" s="11">
        <v>4.4977999999999998</v>
      </c>
      <c r="Z13" s="11">
        <v>0</v>
      </c>
      <c r="AB13" s="359" t="s">
        <v>353</v>
      </c>
      <c r="AC13" s="11">
        <v>3.1982050115199998</v>
      </c>
      <c r="AD13" s="11">
        <f>T13*21</f>
        <v>119.1530010636</v>
      </c>
      <c r="AE13" s="11">
        <v>0</v>
      </c>
      <c r="AF13" s="12"/>
      <c r="AG13" s="16">
        <f t="shared" si="5"/>
        <v>122.35120607512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210.270232123499</v>
      </c>
      <c r="M15" s="14">
        <f>C16*21</f>
        <v>0</v>
      </c>
      <c r="N15" s="14">
        <f>D16*310</f>
        <v>0</v>
      </c>
      <c r="O15" s="14">
        <v>0</v>
      </c>
      <c r="P15" s="15">
        <f t="shared" si="3"/>
        <v>210.270232123499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210.270232123499</v>
      </c>
      <c r="AD15" s="14">
        <f>T16*21</f>
        <v>0</v>
      </c>
      <c r="AE15" s="14">
        <f>U16*310</f>
        <v>0</v>
      </c>
      <c r="AF15" s="14">
        <v>0</v>
      </c>
      <c r="AG15" s="15">
        <f t="shared" si="5"/>
        <v>210.270232123499</v>
      </c>
    </row>
    <row r="16" spans="1:33" ht="26.4">
      <c r="A16" s="8" t="s">
        <v>74</v>
      </c>
      <c r="B16" s="9">
        <v>210.270232123499</v>
      </c>
      <c r="C16" s="9">
        <v>0</v>
      </c>
      <c r="D16" s="9">
        <v>0</v>
      </c>
      <c r="E16" s="9">
        <v>0</v>
      </c>
      <c r="F16" s="9">
        <v>5.8999999999999999E-3</v>
      </c>
      <c r="G16" s="9">
        <v>4.6970900000000002</v>
      </c>
      <c r="H16" s="9">
        <v>4.9766899999999996</v>
      </c>
      <c r="I16" s="9">
        <v>0.84360999999999997</v>
      </c>
      <c r="K16" s="8" t="s">
        <v>78</v>
      </c>
      <c r="L16" s="14">
        <v>202.90199428349899</v>
      </c>
      <c r="M16" s="14">
        <v>0</v>
      </c>
      <c r="N16" s="14">
        <v>0</v>
      </c>
      <c r="O16" s="14">
        <v>0</v>
      </c>
      <c r="P16" s="15">
        <f t="shared" si="3"/>
        <v>202.90199428349899</v>
      </c>
      <c r="R16" s="358" t="s">
        <v>356</v>
      </c>
      <c r="S16" s="9">
        <v>210.270232123499</v>
      </c>
      <c r="T16" s="9">
        <v>0</v>
      </c>
      <c r="U16" s="9">
        <v>0</v>
      </c>
      <c r="V16" s="9">
        <v>0</v>
      </c>
      <c r="W16" s="9">
        <v>5.8999999999999999E-3</v>
      </c>
      <c r="X16" s="9">
        <v>4.6970900000000002</v>
      </c>
      <c r="Y16" s="9">
        <v>4.9766899999999996</v>
      </c>
      <c r="Z16" s="9">
        <v>0.84360999999999997</v>
      </c>
      <c r="AB16" s="358" t="s">
        <v>357</v>
      </c>
      <c r="AC16" s="14">
        <v>202.90199428349899</v>
      </c>
      <c r="AD16" s="14">
        <v>0</v>
      </c>
      <c r="AE16" s="14">
        <v>0</v>
      </c>
      <c r="AF16" s="14">
        <v>0</v>
      </c>
      <c r="AG16" s="15">
        <f t="shared" si="5"/>
        <v>202.90199428349899</v>
      </c>
    </row>
    <row r="17" spans="1:33">
      <c r="A17" s="8" t="s">
        <v>78</v>
      </c>
      <c r="B17" s="9">
        <v>202.90199428349899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179.58968640000001</v>
      </c>
      <c r="M17" s="12"/>
      <c r="N17" s="12"/>
      <c r="O17" s="12"/>
      <c r="P17" s="16">
        <f t="shared" si="3"/>
        <v>179.58968640000001</v>
      </c>
      <c r="R17" s="358" t="s">
        <v>357</v>
      </c>
      <c r="S17" s="9">
        <v>202.90199428349899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179.58968640000001</v>
      </c>
      <c r="AD17" s="12"/>
      <c r="AE17" s="12"/>
      <c r="AF17" s="12"/>
      <c r="AG17" s="16">
        <f t="shared" si="5"/>
        <v>179.58968640000001</v>
      </c>
    </row>
    <row r="18" spans="1:33">
      <c r="A18" s="10" t="s">
        <v>82</v>
      </c>
      <c r="B18" s="11">
        <v>179.58968640000001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6.7451999999999996</v>
      </c>
      <c r="M18" s="12"/>
      <c r="N18" s="12"/>
      <c r="O18" s="12"/>
      <c r="P18" s="16">
        <f t="shared" si="3"/>
        <v>6.7451999999999996</v>
      </c>
      <c r="R18" s="359" t="s">
        <v>358</v>
      </c>
      <c r="S18" s="11">
        <v>179.58968640000001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6.7451999999999996</v>
      </c>
      <c r="AD18" s="12"/>
      <c r="AE18" s="12"/>
      <c r="AF18" s="12"/>
      <c r="AG18" s="16">
        <f t="shared" si="5"/>
        <v>6.7451999999999996</v>
      </c>
    </row>
    <row r="19" spans="1:33">
      <c r="A19" s="10" t="s">
        <v>86</v>
      </c>
      <c r="B19" s="11">
        <v>6.7451999999999996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3.9358484549999999</v>
      </c>
      <c r="M19" s="12"/>
      <c r="N19" s="12"/>
      <c r="O19" s="12"/>
      <c r="P19" s="16">
        <f t="shared" si="3"/>
        <v>3.9358484549999999</v>
      </c>
      <c r="R19" s="359" t="s">
        <v>359</v>
      </c>
      <c r="S19" s="11">
        <v>6.7451999999999996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3.9358484549999999</v>
      </c>
      <c r="AD19" s="12"/>
      <c r="AE19" s="12"/>
      <c r="AF19" s="12"/>
      <c r="AG19" s="16">
        <f t="shared" si="5"/>
        <v>3.9358484549999999</v>
      </c>
    </row>
    <row r="20" spans="1:33">
      <c r="A20" s="10" t="s">
        <v>90</v>
      </c>
      <c r="B20" s="11">
        <v>3.9358484549999999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12.6312594284993</v>
      </c>
      <c r="M20" s="12"/>
      <c r="N20" s="12"/>
      <c r="O20" s="12"/>
      <c r="P20" s="16">
        <f t="shared" si="3"/>
        <v>12.6312594284993</v>
      </c>
      <c r="R20" s="359" t="s">
        <v>360</v>
      </c>
      <c r="S20" s="11">
        <v>3.9358484549999999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12.6312594284993</v>
      </c>
      <c r="AD20" s="12"/>
      <c r="AE20" s="12"/>
      <c r="AF20" s="12"/>
      <c r="AG20" s="16">
        <f t="shared" si="5"/>
        <v>12.6312594284993</v>
      </c>
    </row>
    <row r="21" spans="1:33">
      <c r="A21" s="10" t="s">
        <v>94</v>
      </c>
      <c r="B21" s="11">
        <v>12.6312594284993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7.3682378399999999</v>
      </c>
      <c r="M21" s="14">
        <v>0</v>
      </c>
      <c r="N21" s="14">
        <v>0</v>
      </c>
      <c r="O21" s="14">
        <v>0</v>
      </c>
      <c r="P21" s="15">
        <f t="shared" si="3"/>
        <v>7.3682378399999999</v>
      </c>
      <c r="R21" s="359" t="s">
        <v>361</v>
      </c>
      <c r="S21" s="11">
        <v>12.6312594284993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7.3682378399999999</v>
      </c>
      <c r="AD21" s="14">
        <v>0</v>
      </c>
      <c r="AE21" s="14">
        <v>0</v>
      </c>
      <c r="AF21" s="14">
        <v>0</v>
      </c>
      <c r="AG21" s="15">
        <f t="shared" si="5"/>
        <v>7.3682378399999999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4.2167839999999998E-2</v>
      </c>
      <c r="M22" s="11">
        <v>0</v>
      </c>
      <c r="N22" s="12"/>
      <c r="O22" s="12"/>
      <c r="P22" s="16">
        <f t="shared" si="3"/>
        <v>4.2167839999999998E-2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4.2167839999999998E-2</v>
      </c>
      <c r="AD22" s="11">
        <v>0</v>
      </c>
      <c r="AE22" s="12"/>
      <c r="AF22" s="12"/>
      <c r="AG22" s="16">
        <f t="shared" si="5"/>
        <v>4.2167839999999998E-2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</v>
      </c>
      <c r="M23" s="14">
        <v>0</v>
      </c>
      <c r="N23" s="14">
        <v>0</v>
      </c>
      <c r="O23" s="14">
        <v>0</v>
      </c>
      <c r="P23" s="15">
        <f t="shared" si="3"/>
        <v>0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</v>
      </c>
      <c r="AD23" s="14">
        <v>0</v>
      </c>
      <c r="AE23" s="14">
        <v>0</v>
      </c>
      <c r="AF23" s="14">
        <v>0</v>
      </c>
      <c r="AG23" s="15">
        <f t="shared" si="5"/>
        <v>0</v>
      </c>
    </row>
    <row r="24" spans="1:33">
      <c r="A24" s="8" t="s">
        <v>97</v>
      </c>
      <c r="B24" s="9">
        <v>7.3682378399999999</v>
      </c>
      <c r="C24" s="9">
        <v>0</v>
      </c>
      <c r="D24" s="9">
        <v>0</v>
      </c>
      <c r="E24" s="9">
        <v>0</v>
      </c>
      <c r="F24" s="9">
        <v>5.0000000000000001E-3</v>
      </c>
      <c r="G24" s="9">
        <v>4.69238</v>
      </c>
      <c r="H24" s="9">
        <v>0</v>
      </c>
      <c r="I24" s="9">
        <v>0.84189999999999998</v>
      </c>
      <c r="K24" s="10" t="s">
        <v>105</v>
      </c>
      <c r="L24" s="11">
        <v>0</v>
      </c>
      <c r="M24" s="12"/>
      <c r="N24" s="12"/>
      <c r="O24" s="12"/>
      <c r="P24" s="16">
        <f t="shared" si="3"/>
        <v>0</v>
      </c>
      <c r="R24" s="358" t="s">
        <v>364</v>
      </c>
      <c r="S24" s="9">
        <v>7.3682378399999999</v>
      </c>
      <c r="T24" s="9">
        <v>0</v>
      </c>
      <c r="U24" s="9">
        <v>0</v>
      </c>
      <c r="V24" s="9">
        <v>0</v>
      </c>
      <c r="W24" s="9">
        <v>5.0000000000000001E-3</v>
      </c>
      <c r="X24" s="9">
        <v>4.69238</v>
      </c>
      <c r="Y24" s="9">
        <v>0</v>
      </c>
      <c r="Z24" s="9">
        <v>0.84189999999999998</v>
      </c>
      <c r="AB24" s="359" t="s">
        <v>368</v>
      </c>
      <c r="AC24" s="11">
        <v>0</v>
      </c>
      <c r="AD24" s="12"/>
      <c r="AE24" s="12"/>
      <c r="AF24" s="12"/>
      <c r="AG24" s="16">
        <f t="shared" si="5"/>
        <v>0</v>
      </c>
    </row>
    <row r="25" spans="1:33">
      <c r="A25" s="10" t="s">
        <v>100</v>
      </c>
      <c r="B25" s="11">
        <v>4.2167839999999998E-2</v>
      </c>
      <c r="C25" s="11">
        <v>0</v>
      </c>
      <c r="D25" s="12"/>
      <c r="E25" s="12"/>
      <c r="F25" s="11">
        <v>5.0000000000000001E-3</v>
      </c>
      <c r="G25" s="11">
        <v>2.7E-2</v>
      </c>
      <c r="H25" s="11">
        <v>0</v>
      </c>
      <c r="I25" s="11">
        <v>0</v>
      </c>
      <c r="K25" s="10" t="s">
        <v>107</v>
      </c>
      <c r="L25" s="11">
        <v>0</v>
      </c>
      <c r="M25" s="12"/>
      <c r="N25" s="12"/>
      <c r="O25" s="12"/>
      <c r="P25" s="16">
        <f t="shared" si="3"/>
        <v>0</v>
      </c>
      <c r="R25" s="359" t="s">
        <v>365</v>
      </c>
      <c r="S25" s="11">
        <v>4.2167839999999998E-2</v>
      </c>
      <c r="T25" s="11">
        <v>0</v>
      </c>
      <c r="U25" s="12"/>
      <c r="V25" s="12"/>
      <c r="W25" s="11">
        <v>5.0000000000000001E-3</v>
      </c>
      <c r="X25" s="11">
        <v>2.7E-2</v>
      </c>
      <c r="Y25" s="11">
        <v>0</v>
      </c>
      <c r="Z25" s="11">
        <v>0</v>
      </c>
      <c r="AB25" s="359" t="s">
        <v>369</v>
      </c>
      <c r="AC25" s="11">
        <v>0</v>
      </c>
      <c r="AD25" s="12"/>
      <c r="AE25" s="12"/>
      <c r="AF25" s="12"/>
      <c r="AG25" s="16">
        <f t="shared" si="5"/>
        <v>0</v>
      </c>
    </row>
    <row r="26" spans="1:33" ht="26.4">
      <c r="A26" s="122" t="s">
        <v>194</v>
      </c>
      <c r="B26" s="123">
        <v>7.3260699999999996</v>
      </c>
      <c r="C26" s="123">
        <v>0</v>
      </c>
      <c r="D26" s="123">
        <v>0</v>
      </c>
      <c r="E26" s="123">
        <v>0</v>
      </c>
      <c r="F26" s="123">
        <v>0</v>
      </c>
      <c r="G26" s="123">
        <v>4.6653799999999999</v>
      </c>
      <c r="H26" s="123">
        <v>0</v>
      </c>
      <c r="I26" s="123">
        <v>0.84189999999999998</v>
      </c>
      <c r="K26" s="8" t="s">
        <v>109</v>
      </c>
      <c r="L26" s="14">
        <v>0</v>
      </c>
      <c r="M26" s="14">
        <v>0</v>
      </c>
      <c r="N26" s="14">
        <v>0</v>
      </c>
      <c r="O26" s="14">
        <v>0</v>
      </c>
      <c r="P26" s="15">
        <f t="shared" si="3"/>
        <v>0</v>
      </c>
      <c r="R26" s="359" t="s">
        <v>366</v>
      </c>
      <c r="S26" s="123">
        <v>7.3260699999999996</v>
      </c>
      <c r="T26" s="123">
        <v>0</v>
      </c>
      <c r="U26" s="123">
        <v>0</v>
      </c>
      <c r="V26" s="123">
        <v>0</v>
      </c>
      <c r="W26" s="123">
        <v>0</v>
      </c>
      <c r="X26" s="123">
        <v>4.6653799999999999</v>
      </c>
      <c r="Y26" s="123">
        <v>0</v>
      </c>
      <c r="Z26" s="123">
        <v>0.84189999999999998</v>
      </c>
      <c r="AB26" s="358" t="s">
        <v>373</v>
      </c>
      <c r="AC26" s="14">
        <v>0</v>
      </c>
      <c r="AD26" s="14">
        <v>0</v>
      </c>
      <c r="AE26" s="14">
        <v>0</v>
      </c>
      <c r="AF26" s="14">
        <v>0</v>
      </c>
      <c r="AG26" s="15">
        <f t="shared" si="5"/>
        <v>0</v>
      </c>
    </row>
    <row r="27" spans="1:33" ht="26.4">
      <c r="A27" s="8" t="s">
        <v>103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10" t="s">
        <v>111</v>
      </c>
      <c r="L27" s="12"/>
      <c r="M27" s="12"/>
      <c r="N27" s="12"/>
      <c r="O27" s="11">
        <v>0</v>
      </c>
      <c r="P27" s="16">
        <f t="shared" si="3"/>
        <v>0</v>
      </c>
      <c r="R27" s="358" t="s">
        <v>367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B27" s="359" t="s">
        <v>374</v>
      </c>
      <c r="AC27" s="12"/>
      <c r="AD27" s="12"/>
      <c r="AE27" s="12"/>
      <c r="AF27" s="11">
        <v>0</v>
      </c>
      <c r="AG27" s="16">
        <f t="shared" si="5"/>
        <v>0</v>
      </c>
    </row>
    <row r="28" spans="1:33">
      <c r="A28" s="10" t="s">
        <v>105</v>
      </c>
      <c r="B28" s="11">
        <v>0</v>
      </c>
      <c r="C28" s="12"/>
      <c r="D28" s="12"/>
      <c r="E28" s="12"/>
      <c r="F28" s="11">
        <v>0</v>
      </c>
      <c r="G28" s="11">
        <v>0</v>
      </c>
      <c r="H28" s="11">
        <v>0</v>
      </c>
      <c r="I28" s="11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0</v>
      </c>
      <c r="T28" s="12"/>
      <c r="U28" s="12"/>
      <c r="V28" s="12"/>
      <c r="W28" s="11">
        <v>0</v>
      </c>
      <c r="X28" s="11">
        <v>0</v>
      </c>
      <c r="Y28" s="11">
        <v>0</v>
      </c>
      <c r="Z28" s="11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0</v>
      </c>
      <c r="C29" s="12"/>
      <c r="D29" s="12"/>
      <c r="E29" s="12"/>
      <c r="F29" s="11">
        <v>0</v>
      </c>
      <c r="G29" s="11">
        <v>0</v>
      </c>
      <c r="H29" s="11">
        <v>0</v>
      </c>
      <c r="I29" s="11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</v>
      </c>
      <c r="T29" s="12"/>
      <c r="U29" s="12"/>
      <c r="V29" s="12"/>
      <c r="W29" s="11">
        <v>0</v>
      </c>
      <c r="X29" s="11">
        <v>0</v>
      </c>
      <c r="Y29" s="11">
        <v>0</v>
      </c>
      <c r="Z29" s="11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1">
        <v>0</v>
      </c>
      <c r="G30" s="11">
        <v>0</v>
      </c>
      <c r="H30" s="11">
        <v>0</v>
      </c>
      <c r="I30" s="11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1">
        <v>0</v>
      </c>
      <c r="X30" s="11">
        <v>0</v>
      </c>
      <c r="Y30" s="11">
        <v>0</v>
      </c>
      <c r="Z30" s="11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1">
        <v>0</v>
      </c>
      <c r="G31" s="11">
        <v>0</v>
      </c>
      <c r="H31" s="11">
        <v>0</v>
      </c>
      <c r="I31" s="11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1">
        <v>0</v>
      </c>
      <c r="X31" s="11">
        <v>0</v>
      </c>
      <c r="Y31" s="11">
        <v>0</v>
      </c>
      <c r="Z31" s="11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-10309.734291492099</v>
      </c>
      <c r="M32" s="14">
        <f>C46*21</f>
        <v>1770.6029891824764</v>
      </c>
      <c r="N32" s="14">
        <f>D46*310</f>
        <v>1383.5081555817694</v>
      </c>
      <c r="O32" s="14">
        <v>0</v>
      </c>
      <c r="P32" s="15">
        <f t="shared" si="3"/>
        <v>-7155.6231467278531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-10309.734291492099</v>
      </c>
      <c r="AD32" s="14">
        <f>T46*21</f>
        <v>1770.6029891824764</v>
      </c>
      <c r="AE32" s="14">
        <f>U46*310</f>
        <v>1383.5081555817694</v>
      </c>
      <c r="AF32" s="14">
        <v>0</v>
      </c>
      <c r="AG32" s="15">
        <f t="shared" ref="AG32:AG51" si="6">SUM(AC32:AF32)</f>
        <v>-7155.6231467278531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1748.42042739</v>
      </c>
      <c r="N33" s="14">
        <f>D47*310</f>
        <v>116.36913422664117</v>
      </c>
      <c r="O33" s="14">
        <v>0</v>
      </c>
      <c r="P33" s="15">
        <f t="shared" si="3"/>
        <v>1864.7895616166411</v>
      </c>
      <c r="R33" s="358" t="s">
        <v>373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1748.42042739</v>
      </c>
      <c r="AE33" s="14">
        <f>U47*310</f>
        <v>116.36913422664117</v>
      </c>
      <c r="AF33" s="14">
        <v>0</v>
      </c>
      <c r="AG33" s="15">
        <f t="shared" si="6"/>
        <v>1864.7895616166411</v>
      </c>
    </row>
    <row r="34" spans="1:33">
      <c r="A34" s="10" t="s">
        <v>111</v>
      </c>
      <c r="B34" s="12"/>
      <c r="C34" s="12"/>
      <c r="D34" s="12"/>
      <c r="E34" s="11">
        <v>0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1698.4939649999999</v>
      </c>
      <c r="N34" s="12"/>
      <c r="O34" s="12"/>
      <c r="P34" s="16">
        <f t="shared" si="3"/>
        <v>1698.4939649999999</v>
      </c>
      <c r="R34" s="359" t="s">
        <v>374</v>
      </c>
      <c r="S34" s="12"/>
      <c r="T34" s="12"/>
      <c r="U34" s="12"/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1698.4939649999999</v>
      </c>
      <c r="AE34" s="12"/>
      <c r="AF34" s="12"/>
      <c r="AG34" s="16">
        <f t="shared" si="6"/>
        <v>1698.4939649999999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49.926462389999998</v>
      </c>
      <c r="N35" s="11">
        <f>D49*310</f>
        <v>116.36913422664117</v>
      </c>
      <c r="O35" s="12"/>
      <c r="P35" s="16">
        <f t="shared" si="3"/>
        <v>166.29559661664115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49.926462389999998</v>
      </c>
      <c r="AE35" s="11">
        <f>U49*310</f>
        <v>116.36913422664117</v>
      </c>
      <c r="AF35" s="12"/>
      <c r="AG35" s="16">
        <f t="shared" si="6"/>
        <v>166.29559661664115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-10306.6058690749</v>
      </c>
      <c r="M36" s="14">
        <v>0</v>
      </c>
      <c r="N36" s="14">
        <v>0</v>
      </c>
      <c r="O36" s="14">
        <v>0</v>
      </c>
      <c r="P36" s="15">
        <f t="shared" si="3"/>
        <v>-10306.6058690749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-10306.6058690749</v>
      </c>
      <c r="AD36" s="14">
        <v>0</v>
      </c>
      <c r="AE36" s="14">
        <v>0</v>
      </c>
      <c r="AF36" s="14">
        <v>0</v>
      </c>
      <c r="AG36" s="15">
        <f t="shared" si="6"/>
        <v>-10306.6058690749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-6858.8476357415702</v>
      </c>
      <c r="M37" s="12"/>
      <c r="N37" s="12"/>
      <c r="O37" s="12"/>
      <c r="P37" s="16">
        <f t="shared" si="3"/>
        <v>-6858.8476357415702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-6858.8476357415702</v>
      </c>
      <c r="AD37" s="12"/>
      <c r="AE37" s="12"/>
      <c r="AF37" s="12"/>
      <c r="AG37" s="16">
        <f t="shared" si="6"/>
        <v>-6858.8476357415702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-3447.7582333333298</v>
      </c>
      <c r="M38" s="12"/>
      <c r="N38" s="12"/>
      <c r="O38" s="12"/>
      <c r="P38" s="16">
        <f t="shared" si="3"/>
        <v>-3447.7582333333298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-3447.7582333333298</v>
      </c>
      <c r="AD38" s="12"/>
      <c r="AE38" s="12"/>
      <c r="AF38" s="12"/>
      <c r="AG38" s="16">
        <f t="shared" si="6"/>
        <v>-3447.7582333333298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22.18256179247766</v>
      </c>
      <c r="N39" s="14">
        <f>D57*310</f>
        <v>1267.1390213551274</v>
      </c>
      <c r="O39" s="14">
        <v>0</v>
      </c>
      <c r="P39" s="15">
        <f t="shared" si="3"/>
        <v>1289.321583147605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22.18256179247766</v>
      </c>
      <c r="AE39" s="14">
        <f>U57*310</f>
        <v>1267.1390213551274</v>
      </c>
      <c r="AF39" s="14">
        <v>0</v>
      </c>
      <c r="AG39" s="15">
        <f t="shared" si="6"/>
        <v>1289.321583147605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8.563344678</v>
      </c>
      <c r="N40" s="11">
        <f>D58*310</f>
        <v>3.2901335400000002</v>
      </c>
      <c r="O40" s="12"/>
      <c r="P40" s="16">
        <f t="shared" si="3"/>
        <v>11.853478217999999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8.563344678</v>
      </c>
      <c r="AE40" s="11">
        <f>U58*310</f>
        <v>3.2901335400000002</v>
      </c>
      <c r="AF40" s="12"/>
      <c r="AG40" s="16">
        <f t="shared" si="6"/>
        <v>11.853478217999999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854.64725828237044</v>
      </c>
      <c r="O41" s="12"/>
      <c r="P41" s="16">
        <f t="shared" si="3"/>
        <v>854.64725828237044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854.64725828237044</v>
      </c>
      <c r="AF41" s="12"/>
      <c r="AG41" s="16">
        <f t="shared" si="6"/>
        <v>854.64725828237044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361.36668694320161</v>
      </c>
      <c r="O42" s="12"/>
      <c r="P42" s="16">
        <f t="shared" si="3"/>
        <v>361.36668694320161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361.36668694320161</v>
      </c>
      <c r="AF42" s="12"/>
      <c r="AG42" s="16">
        <f t="shared" si="6"/>
        <v>361.36668694320161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8.9999999999999998E-4</v>
      </c>
      <c r="G43" s="9">
        <v>4.7099999999999998E-3</v>
      </c>
      <c r="H43" s="9">
        <v>4.9766899999999996</v>
      </c>
      <c r="I43" s="9">
        <v>1.7099999999999999E-3</v>
      </c>
      <c r="K43" s="10" t="s">
        <v>110</v>
      </c>
      <c r="L43" s="12"/>
      <c r="M43" s="12"/>
      <c r="N43" s="11">
        <f>D61*310</f>
        <v>47.834942589556746</v>
      </c>
      <c r="O43" s="12"/>
      <c r="P43" s="16">
        <f t="shared" si="3"/>
        <v>47.834942589556746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8.9999999999999998E-4</v>
      </c>
      <c r="X43" s="9">
        <v>4.7099999999999998E-3</v>
      </c>
      <c r="Y43" s="9">
        <v>4.9766899999999996</v>
      </c>
      <c r="Z43" s="9">
        <v>1.7099999999999999E-3</v>
      </c>
      <c r="AB43" s="359" t="s">
        <v>399</v>
      </c>
      <c r="AC43" s="12"/>
      <c r="AD43" s="12"/>
      <c r="AE43" s="11">
        <f>U61*310</f>
        <v>47.834942589556746</v>
      </c>
      <c r="AF43" s="12"/>
      <c r="AG43" s="16">
        <f t="shared" si="6"/>
        <v>47.834942589556746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8.9999999999999998E-4</v>
      </c>
      <c r="G44" s="11">
        <v>4.7099999999999998E-3</v>
      </c>
      <c r="H44" s="11">
        <v>1.7099999999999999E-3</v>
      </c>
      <c r="I44" s="11">
        <v>1.7099999999999999E-3</v>
      </c>
      <c r="K44" s="10" t="s">
        <v>112</v>
      </c>
      <c r="L44" s="12"/>
      <c r="M44" s="11">
        <f>C62*21</f>
        <v>13.619217114477724</v>
      </c>
      <c r="N44" s="12"/>
      <c r="O44" s="12"/>
      <c r="P44" s="16">
        <f t="shared" si="3"/>
        <v>13.619217114477724</v>
      </c>
      <c r="R44" s="359" t="s">
        <v>382</v>
      </c>
      <c r="S44" s="11">
        <v>0</v>
      </c>
      <c r="T44" s="11">
        <v>0</v>
      </c>
      <c r="U44" s="12"/>
      <c r="V44" s="12"/>
      <c r="W44" s="11">
        <v>8.9999999999999998E-4</v>
      </c>
      <c r="X44" s="11">
        <v>4.7099999999999998E-3</v>
      </c>
      <c r="Y44" s="11">
        <v>1.7099999999999999E-3</v>
      </c>
      <c r="Z44" s="11">
        <v>1.7099999999999999E-3</v>
      </c>
      <c r="AB44" s="359" t="s">
        <v>400</v>
      </c>
      <c r="AC44" s="12"/>
      <c r="AD44" s="11">
        <f>T62*21</f>
        <v>13.619217114477724</v>
      </c>
      <c r="AE44" s="12"/>
      <c r="AF44" s="12"/>
      <c r="AG44" s="16">
        <f t="shared" si="6"/>
        <v>13.619217114477724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4.9749800000000004</v>
      </c>
      <c r="I45" s="11">
        <v>0</v>
      </c>
      <c r="K45" s="8" t="s">
        <v>114</v>
      </c>
      <c r="L45" s="14">
        <v>-3.1284224171860102</v>
      </c>
      <c r="M45" s="14">
        <v>0</v>
      </c>
      <c r="N45" s="14">
        <v>0</v>
      </c>
      <c r="O45" s="14">
        <v>0</v>
      </c>
      <c r="P45" s="15">
        <f t="shared" si="3"/>
        <v>-3.1284224171860102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4.9749800000000004</v>
      </c>
      <c r="Z45" s="11">
        <v>0</v>
      </c>
      <c r="AB45" s="358" t="s">
        <v>401</v>
      </c>
      <c r="AC45" s="14">
        <v>-3.1284224171860102</v>
      </c>
      <c r="AD45" s="14">
        <v>0</v>
      </c>
      <c r="AE45" s="14">
        <v>0</v>
      </c>
      <c r="AF45" s="14">
        <v>0</v>
      </c>
      <c r="AG45" s="15">
        <f t="shared" si="6"/>
        <v>-3.1284224171860102</v>
      </c>
    </row>
    <row r="46" spans="1:33" ht="26.4">
      <c r="A46" s="8" t="s">
        <v>75</v>
      </c>
      <c r="B46" s="9">
        <v>-10309.734291492099</v>
      </c>
      <c r="C46" s="9">
        <v>84.314428056308401</v>
      </c>
      <c r="D46" s="9">
        <v>4.4629295341347399</v>
      </c>
      <c r="E46" s="9">
        <v>0</v>
      </c>
      <c r="F46" s="9">
        <v>0.37716833999999999</v>
      </c>
      <c r="G46" s="9">
        <v>13.87877838</v>
      </c>
      <c r="H46" s="9">
        <v>0</v>
      </c>
      <c r="I46" s="9">
        <v>0</v>
      </c>
      <c r="K46" s="10" t="s">
        <v>116</v>
      </c>
      <c r="L46" s="11">
        <v>-3.1284224171860102</v>
      </c>
      <c r="M46" s="12"/>
      <c r="N46" s="12"/>
      <c r="O46" s="12"/>
      <c r="P46" s="16">
        <f t="shared" si="3"/>
        <v>-3.1284224171860102</v>
      </c>
      <c r="R46" s="358" t="s">
        <v>384</v>
      </c>
      <c r="S46" s="9">
        <v>-10309.734291492099</v>
      </c>
      <c r="T46" s="9">
        <v>84.314428056308401</v>
      </c>
      <c r="U46" s="9">
        <v>4.4629295341347399</v>
      </c>
      <c r="V46" s="9">
        <v>0</v>
      </c>
      <c r="W46" s="9">
        <v>0.37716833999999999</v>
      </c>
      <c r="X46" s="9">
        <v>13.87877838</v>
      </c>
      <c r="Y46" s="9">
        <v>0</v>
      </c>
      <c r="Z46" s="9">
        <v>0</v>
      </c>
      <c r="AB46" s="359" t="s">
        <v>402</v>
      </c>
      <c r="AC46" s="11">
        <v>-3.1284224171860102</v>
      </c>
      <c r="AD46" s="12"/>
      <c r="AE46" s="12"/>
      <c r="AF46" s="12"/>
      <c r="AG46" s="16">
        <f t="shared" si="6"/>
        <v>-3.1284224171860102</v>
      </c>
    </row>
    <row r="47" spans="1:33">
      <c r="A47" s="8" t="s">
        <v>79</v>
      </c>
      <c r="B47" s="9">
        <v>0</v>
      </c>
      <c r="C47" s="9">
        <v>83.258115590000003</v>
      </c>
      <c r="D47" s="9">
        <v>0.37538430395690697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3.8031108543999999</v>
      </c>
      <c r="M47" s="14">
        <f>C65*21</f>
        <v>362.93912829111002</v>
      </c>
      <c r="N47" s="14">
        <f>D65*310</f>
        <v>55.673169617717008</v>
      </c>
      <c r="O47" s="14">
        <v>0</v>
      </c>
      <c r="P47" s="15">
        <f t="shared" si="3"/>
        <v>422.41540876322705</v>
      </c>
      <c r="R47" s="358" t="s">
        <v>385</v>
      </c>
      <c r="S47" s="9">
        <v>0</v>
      </c>
      <c r="T47" s="9">
        <v>83.258115590000003</v>
      </c>
      <c r="U47" s="9">
        <v>0.37538430395690697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3.8031108543999999</v>
      </c>
      <c r="AD47" s="14">
        <f>T65*21</f>
        <v>362.93912829111002</v>
      </c>
      <c r="AE47" s="14">
        <f>U65*310</f>
        <v>55.673169617717008</v>
      </c>
      <c r="AF47" s="14">
        <v>0</v>
      </c>
      <c r="AG47" s="15">
        <f t="shared" si="6"/>
        <v>422.41540876322705</v>
      </c>
    </row>
    <row r="48" spans="1:33">
      <c r="A48" s="10" t="s">
        <v>83</v>
      </c>
      <c r="B48" s="12"/>
      <c r="C48" s="11">
        <v>80.880664999999993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243.39247156528501</v>
      </c>
      <c r="N48" s="13">
        <v>0</v>
      </c>
      <c r="O48" s="13">
        <v>0</v>
      </c>
      <c r="P48" s="16">
        <f t="shared" si="3"/>
        <v>243.39247156528501</v>
      </c>
      <c r="R48" s="359" t="s">
        <v>386</v>
      </c>
      <c r="S48" s="12"/>
      <c r="T48" s="11">
        <v>80.880664999999993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243.39247156528501</v>
      </c>
      <c r="AE48" s="13">
        <v>0</v>
      </c>
      <c r="AF48" s="13">
        <v>0</v>
      </c>
      <c r="AG48" s="16">
        <f t="shared" si="6"/>
        <v>243.39247156528501</v>
      </c>
    </row>
    <row r="49" spans="1:33">
      <c r="A49" s="10" t="s">
        <v>87</v>
      </c>
      <c r="B49" s="12"/>
      <c r="C49" s="11">
        <v>2.37745059</v>
      </c>
      <c r="D49" s="11">
        <v>0.37538430395690697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2.2218</v>
      </c>
      <c r="N49" s="13">
        <f>D67*310</f>
        <v>1.9678800000000001</v>
      </c>
      <c r="O49" s="13">
        <v>0</v>
      </c>
      <c r="P49" s="16">
        <f t="shared" si="3"/>
        <v>4.1896800000000001</v>
      </c>
      <c r="R49" s="359" t="s">
        <v>387</v>
      </c>
      <c r="S49" s="12"/>
      <c r="T49" s="11">
        <v>2.37745059</v>
      </c>
      <c r="U49" s="11">
        <v>0.37538430395690697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2.2218</v>
      </c>
      <c r="AE49" s="13">
        <f>U67*310</f>
        <v>1.9678800000000001</v>
      </c>
      <c r="AF49" s="13">
        <v>0</v>
      </c>
      <c r="AG49" s="16">
        <f t="shared" si="6"/>
        <v>4.1896800000000001</v>
      </c>
    </row>
    <row r="50" spans="1:33" ht="26.4">
      <c r="A50" s="8" t="s">
        <v>91</v>
      </c>
      <c r="B50" s="9">
        <v>-10306.6058690749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3.8031108543999999</v>
      </c>
      <c r="M50" s="13">
        <f>C68*21</f>
        <v>11.505585</v>
      </c>
      <c r="N50" s="13">
        <f>D68*310</f>
        <v>3.0571983</v>
      </c>
      <c r="O50" s="13">
        <v>0</v>
      </c>
      <c r="P50" s="16">
        <f t="shared" si="3"/>
        <v>18.365894154399999</v>
      </c>
      <c r="R50" s="358" t="s">
        <v>388</v>
      </c>
      <c r="S50" s="9">
        <v>-10306.6058690749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3.8031108543999999</v>
      </c>
      <c r="AD50" s="13">
        <f>T68*21</f>
        <v>11.505585</v>
      </c>
      <c r="AE50" s="13">
        <f>U68*310</f>
        <v>3.0571983</v>
      </c>
      <c r="AF50" s="13">
        <v>0</v>
      </c>
      <c r="AG50" s="16">
        <f t="shared" si="6"/>
        <v>18.365894154399999</v>
      </c>
    </row>
    <row r="51" spans="1:33">
      <c r="A51" s="10" t="s">
        <v>95</v>
      </c>
      <c r="B51" s="11">
        <v>-6858.8476357415702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105.81927172582499</v>
      </c>
      <c r="N51" s="13">
        <f>D69*310</f>
        <v>50.648091317717004</v>
      </c>
      <c r="O51" s="13">
        <v>0</v>
      </c>
      <c r="P51" s="16">
        <f t="shared" si="3"/>
        <v>156.46736304354198</v>
      </c>
      <c r="R51" s="359" t="s">
        <v>389</v>
      </c>
      <c r="S51" s="11">
        <v>-6858.8476357415702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105.81927172582499</v>
      </c>
      <c r="AE51" s="13">
        <f>U69*310</f>
        <v>50.648091317717004</v>
      </c>
      <c r="AF51" s="13">
        <v>0</v>
      </c>
      <c r="AG51" s="16">
        <f t="shared" si="6"/>
        <v>156.46736304354198</v>
      </c>
    </row>
    <row r="52" spans="1:33">
      <c r="A52" s="10" t="s">
        <v>98</v>
      </c>
      <c r="B52" s="11">
        <v>-3447.7582333333298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-3447.7582333333298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33.480146699999999</v>
      </c>
      <c r="M54" s="9">
        <f>C72*21</f>
        <v>4.9166649000000002E-3</v>
      </c>
      <c r="N54" s="9">
        <f>D72*310</f>
        <v>0.29031735600000003</v>
      </c>
      <c r="O54" s="9">
        <v>0</v>
      </c>
      <c r="P54" s="16">
        <f t="shared" si="3"/>
        <v>33.775380720900003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33.480146699999999</v>
      </c>
      <c r="AD54" s="9">
        <f>T72*21</f>
        <v>4.9166649000000002E-3</v>
      </c>
      <c r="AE54" s="9">
        <f>U72*310</f>
        <v>0.29031735600000003</v>
      </c>
      <c r="AF54" s="9">
        <v>0</v>
      </c>
      <c r="AG54" s="16">
        <f t="shared" ref="AG54:AG56" si="7">SUM(AC54:AF54)</f>
        <v>33.775380720900003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33.480146699999999</v>
      </c>
      <c r="M55" s="11">
        <f>C73*21</f>
        <v>4.9166649000000002E-3</v>
      </c>
      <c r="N55" s="11">
        <f>D73*310</f>
        <v>0.29031735600000003</v>
      </c>
      <c r="O55" s="12"/>
      <c r="P55" s="16">
        <f t="shared" si="3"/>
        <v>33.775380720900003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33.480146699999999</v>
      </c>
      <c r="AD55" s="11">
        <f>T73*21</f>
        <v>4.9166649000000002E-3</v>
      </c>
      <c r="AE55" s="11">
        <f>U73*310</f>
        <v>0.29031735600000003</v>
      </c>
      <c r="AF55" s="12"/>
      <c r="AG55" s="16">
        <f t="shared" si="7"/>
        <v>33.775380720900003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1.05631246630846</v>
      </c>
      <c r="D57" s="9">
        <v>4.0875452301778301</v>
      </c>
      <c r="E57" s="9">
        <v>0</v>
      </c>
      <c r="F57" s="9">
        <v>0.37716833999999999</v>
      </c>
      <c r="G57" s="9">
        <v>13.87877838</v>
      </c>
      <c r="H57" s="9">
        <v>0</v>
      </c>
      <c r="I57" s="9">
        <v>0</v>
      </c>
      <c r="R57" s="358" t="s">
        <v>395</v>
      </c>
      <c r="S57" s="9">
        <v>0</v>
      </c>
      <c r="T57" s="9">
        <v>1.05631246630846</v>
      </c>
      <c r="U57" s="9">
        <v>4.0875452301778301</v>
      </c>
      <c r="V57" s="9">
        <v>0</v>
      </c>
      <c r="W57" s="9">
        <v>0.37716833999999999</v>
      </c>
      <c r="X57" s="9">
        <v>13.87877838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0.40777831799999997</v>
      </c>
      <c r="D58" s="11">
        <v>1.0613334E-2</v>
      </c>
      <c r="E58" s="12"/>
      <c r="F58" s="11">
        <v>0.37716833999999999</v>
      </c>
      <c r="G58" s="11">
        <v>13.87877838</v>
      </c>
      <c r="H58" s="11">
        <v>0</v>
      </c>
      <c r="I58" s="11">
        <v>0</v>
      </c>
      <c r="R58" s="359" t="s">
        <v>396</v>
      </c>
      <c r="S58" s="12"/>
      <c r="T58" s="11">
        <v>0.40777831799999997</v>
      </c>
      <c r="U58" s="11">
        <v>1.0613334E-2</v>
      </c>
      <c r="V58" s="12"/>
      <c r="W58" s="11">
        <v>0.37716833999999999</v>
      </c>
      <c r="X58" s="11">
        <v>13.87877838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2.7569266396205498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2.7569266396205498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1.16569899013936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1.16569899013936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0.154306266417925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0.154306266417925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0.64853414830846301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0.64853414830846301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-3.1284224171860102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-3.1284224171860102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-3.1284224171860102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-3.1284224171860102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3.8031108543999999</v>
      </c>
      <c r="C65" s="9">
        <v>17.282815632910001</v>
      </c>
      <c r="D65" s="9">
        <v>0.179590869734571</v>
      </c>
      <c r="E65" s="9">
        <v>0</v>
      </c>
      <c r="F65" s="9">
        <v>0.26800000000000002</v>
      </c>
      <c r="G65" s="9">
        <v>4.7080000000000002</v>
      </c>
      <c r="H65" s="9">
        <v>0.104</v>
      </c>
      <c r="I65" s="9">
        <v>8.9999999999999993E-3</v>
      </c>
      <c r="R65" s="358" t="s">
        <v>403</v>
      </c>
      <c r="S65" s="9">
        <v>3.8031108543999999</v>
      </c>
      <c r="T65" s="9">
        <v>17.282815632910001</v>
      </c>
      <c r="U65" s="9">
        <v>0.179590869734571</v>
      </c>
      <c r="V65" s="9">
        <v>0</v>
      </c>
      <c r="W65" s="9">
        <v>0.26800000000000002</v>
      </c>
      <c r="X65" s="9">
        <v>4.7080000000000002</v>
      </c>
      <c r="Y65" s="9">
        <v>0.104</v>
      </c>
      <c r="Z65" s="9">
        <v>8.9999999999999993E-3</v>
      </c>
    </row>
    <row r="66" spans="1:26">
      <c r="A66" s="10" t="s">
        <v>80</v>
      </c>
      <c r="B66" s="13">
        <v>0</v>
      </c>
      <c r="C66" s="13">
        <v>11.590117693585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11.590117693585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0.10580000000000001</v>
      </c>
      <c r="D67" s="13">
        <v>6.3480000000000003E-3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0.10580000000000001</v>
      </c>
      <c r="U67" s="13">
        <v>6.3480000000000003E-3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3.8031108543999999</v>
      </c>
      <c r="C68" s="13">
        <v>0.54788499999999996</v>
      </c>
      <c r="D68" s="13">
        <v>9.8619299999999997E-3</v>
      </c>
      <c r="E68" s="13">
        <v>0</v>
      </c>
      <c r="F68" s="13">
        <v>0.26800000000000002</v>
      </c>
      <c r="G68" s="13">
        <v>4.7080000000000002</v>
      </c>
      <c r="H68" s="13">
        <v>0.104</v>
      </c>
      <c r="I68" s="13">
        <v>8.9999999999999993E-3</v>
      </c>
      <c r="R68" s="358" t="s">
        <v>406</v>
      </c>
      <c r="S68" s="13">
        <v>3.8031108543999999</v>
      </c>
      <c r="T68" s="13">
        <v>0.54788499999999996</v>
      </c>
      <c r="U68" s="13">
        <v>9.8619299999999997E-3</v>
      </c>
      <c r="V68" s="13">
        <v>0</v>
      </c>
      <c r="W68" s="13">
        <v>0.26800000000000002</v>
      </c>
      <c r="X68" s="13">
        <v>4.7080000000000002</v>
      </c>
      <c r="Y68" s="13">
        <v>0.104</v>
      </c>
      <c r="Z68" s="13">
        <v>8.9999999999999993E-3</v>
      </c>
    </row>
    <row r="69" spans="1:26">
      <c r="A69" s="10" t="s">
        <v>92</v>
      </c>
      <c r="B69" s="13">
        <v>0</v>
      </c>
      <c r="C69" s="13">
        <v>5.0390129393249996</v>
      </c>
      <c r="D69" s="13">
        <v>0.16338093973457099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5.0390129393249996</v>
      </c>
      <c r="U69" s="13">
        <v>0.16338093973457099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33.480146699999999</v>
      </c>
      <c r="C72" s="9">
        <v>2.3412690000000001E-4</v>
      </c>
      <c r="D72" s="9">
        <v>9.3650760000000004E-4</v>
      </c>
      <c r="E72" s="9">
        <v>0</v>
      </c>
      <c r="F72" s="9">
        <v>0.15179999999999999</v>
      </c>
      <c r="G72" s="9">
        <v>0.1003</v>
      </c>
      <c r="H72" s="9">
        <v>0.02</v>
      </c>
      <c r="I72" s="9">
        <v>8.8999999999999999E-3</v>
      </c>
      <c r="R72" s="358" t="s">
        <v>409</v>
      </c>
      <c r="S72" s="9">
        <v>33.480146699999999</v>
      </c>
      <c r="T72" s="9">
        <v>2.3412690000000001E-4</v>
      </c>
      <c r="U72" s="9">
        <v>9.3650760000000004E-4</v>
      </c>
      <c r="V72" s="9">
        <v>0</v>
      </c>
      <c r="W72" s="9">
        <v>0.15179999999999999</v>
      </c>
      <c r="X72" s="9">
        <v>0.1003</v>
      </c>
      <c r="Y72" s="9">
        <v>0.02</v>
      </c>
      <c r="Z72" s="9">
        <v>8.8999999999999999E-3</v>
      </c>
    </row>
    <row r="73" spans="1:26" ht="26.4">
      <c r="A73" s="10" t="s">
        <v>159</v>
      </c>
      <c r="B73" s="11">
        <v>33.480146699999999</v>
      </c>
      <c r="C73" s="11">
        <v>2.3412690000000001E-4</v>
      </c>
      <c r="D73" s="11">
        <v>9.3650760000000004E-4</v>
      </c>
      <c r="E73" s="12"/>
      <c r="F73" s="11">
        <v>0.15179999999999999</v>
      </c>
      <c r="G73" s="11">
        <v>0.1003</v>
      </c>
      <c r="H73" s="11">
        <v>0.02</v>
      </c>
      <c r="I73" s="11">
        <v>8.8999999999999999E-3</v>
      </c>
      <c r="R73" s="359" t="s">
        <v>410</v>
      </c>
      <c r="S73" s="11">
        <v>33.480146699999999</v>
      </c>
      <c r="T73" s="11">
        <v>2.3412690000000001E-4</v>
      </c>
      <c r="U73" s="11">
        <v>9.3650760000000004E-4</v>
      </c>
      <c r="V73" s="12"/>
      <c r="W73" s="11">
        <v>0.15179999999999999</v>
      </c>
      <c r="X73" s="11">
        <v>0.1003</v>
      </c>
      <c r="Y73" s="11">
        <v>0.02</v>
      </c>
      <c r="Z73" s="11">
        <v>8.8999999999999999E-3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M1" zoomScale="70" zoomScaleNormal="70" workbookViewId="0">
      <selection activeCell="AG9" sqref="AG9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7" width="6.441406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4" width="6.441406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166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-4990.6911623811202</v>
      </c>
      <c r="C4" s="9">
        <v>103.64720523123501</v>
      </c>
      <c r="D4" s="9">
        <v>4.1693081780687598</v>
      </c>
      <c r="E4" s="9">
        <v>3.6367500000000001</v>
      </c>
      <c r="F4" s="9">
        <v>12.185091949</v>
      </c>
      <c r="G4" s="9">
        <v>64.104113319000007</v>
      </c>
      <c r="H4" s="9">
        <v>14.316735519</v>
      </c>
      <c r="I4" s="9">
        <v>24.832731943999999</v>
      </c>
      <c r="K4" s="8" t="s">
        <v>138</v>
      </c>
      <c r="L4" s="14">
        <v>-4990.6911623811202</v>
      </c>
      <c r="M4" s="14">
        <f>C4*21</f>
        <v>2176.5913098559349</v>
      </c>
      <c r="N4" s="14">
        <f t="shared" ref="N4:N10" si="0">D4*310</f>
        <v>1292.4855352013155</v>
      </c>
      <c r="O4" s="14">
        <v>3.6367500000000001</v>
      </c>
      <c r="P4" s="15">
        <f>SUM(L4:O4)</f>
        <v>-1517.9775673238698</v>
      </c>
      <c r="Q4" s="17"/>
      <c r="R4" s="358" t="s">
        <v>344</v>
      </c>
      <c r="S4" s="9">
        <v>-4990.6911623811202</v>
      </c>
      <c r="T4" s="9">
        <v>103.64720523123501</v>
      </c>
      <c r="U4" s="9">
        <v>4.1693081780687598</v>
      </c>
      <c r="V4" s="9">
        <v>3.6367500000000001</v>
      </c>
      <c r="W4" s="9">
        <v>12.185091949</v>
      </c>
      <c r="X4" s="9">
        <v>64.104113319000007</v>
      </c>
      <c r="Y4" s="9">
        <v>14.316735519</v>
      </c>
      <c r="Z4" s="9">
        <v>24.832731943999999</v>
      </c>
      <c r="AB4" s="358" t="s">
        <v>344</v>
      </c>
      <c r="AC4" s="14">
        <v>-4990.6911623811202</v>
      </c>
      <c r="AD4" s="14">
        <f>T4*21</f>
        <v>2176.5913098559349</v>
      </c>
      <c r="AE4" s="14">
        <f t="shared" ref="AE4:AE10" si="1">U4*310</f>
        <v>1292.4855352013155</v>
      </c>
      <c r="AF4" s="14">
        <v>3.6367500000000001</v>
      </c>
      <c r="AG4" s="15">
        <f>SUM(AC4:AF4)</f>
        <v>-1517.9775673238698</v>
      </c>
    </row>
    <row r="5" spans="1:33">
      <c r="A5" s="8" t="s">
        <v>73</v>
      </c>
      <c r="B5" s="9">
        <v>5163.6156704204896</v>
      </c>
      <c r="C5" s="9">
        <v>8.3773760291499997</v>
      </c>
      <c r="D5" s="9">
        <v>0.19075745333499999</v>
      </c>
      <c r="E5" s="9">
        <v>0</v>
      </c>
      <c r="F5" s="9">
        <v>11.508097428999999</v>
      </c>
      <c r="G5" s="9">
        <v>40.100036158999998</v>
      </c>
      <c r="H5" s="9">
        <v>9.5298855190000005</v>
      </c>
      <c r="I5" s="9">
        <v>24.022931944</v>
      </c>
      <c r="K5" s="8" t="s">
        <v>73</v>
      </c>
      <c r="L5" s="14">
        <v>5163.6156704204896</v>
      </c>
      <c r="M5" s="14">
        <f t="shared" ref="M5:M10" si="2">C5*21</f>
        <v>175.92489661215001</v>
      </c>
      <c r="N5" s="14">
        <f t="shared" si="0"/>
        <v>59.134810533850001</v>
      </c>
      <c r="O5" s="14">
        <v>0</v>
      </c>
      <c r="P5" s="15">
        <f t="shared" ref="P5:P56" si="3">SUM(L5:O5)</f>
        <v>5398.6753775664902</v>
      </c>
      <c r="R5" s="358" t="s">
        <v>345</v>
      </c>
      <c r="S5" s="9">
        <v>5163.6156704204896</v>
      </c>
      <c r="T5" s="9">
        <v>8.3773760291499997</v>
      </c>
      <c r="U5" s="9">
        <v>0.19075745333499999</v>
      </c>
      <c r="V5" s="9">
        <v>0</v>
      </c>
      <c r="W5" s="9">
        <v>11.508097428999999</v>
      </c>
      <c r="X5" s="9">
        <v>40.100036158999998</v>
      </c>
      <c r="Y5" s="9">
        <v>9.5298855190000005</v>
      </c>
      <c r="Z5" s="9">
        <v>24.022931944</v>
      </c>
      <c r="AB5" s="358" t="s">
        <v>345</v>
      </c>
      <c r="AC5" s="14">
        <v>5163.6156704204896</v>
      </c>
      <c r="AD5" s="14">
        <f t="shared" ref="AD5:AD10" si="4">T5*21</f>
        <v>175.92489661215001</v>
      </c>
      <c r="AE5" s="14">
        <f t="shared" si="1"/>
        <v>59.134810533850001</v>
      </c>
      <c r="AF5" s="14">
        <v>0</v>
      </c>
      <c r="AG5" s="15">
        <f t="shared" ref="AG5:AG30" si="5">SUM(AC5:AF5)</f>
        <v>5398.6753775664902</v>
      </c>
    </row>
    <row r="6" spans="1:33">
      <c r="A6" s="8" t="s">
        <v>77</v>
      </c>
      <c r="B6" s="9">
        <v>5157.4908342110002</v>
      </c>
      <c r="C6" s="9">
        <v>1.5056115450500001</v>
      </c>
      <c r="D6" s="9">
        <v>0.19075745333499999</v>
      </c>
      <c r="E6" s="9">
        <v>0</v>
      </c>
      <c r="F6" s="9">
        <v>11.508097428999999</v>
      </c>
      <c r="G6" s="9">
        <v>40.100036158999998</v>
      </c>
      <c r="H6" s="9">
        <v>4.2773855190000001</v>
      </c>
      <c r="I6" s="9">
        <v>24.022931944</v>
      </c>
      <c r="K6" s="8" t="s">
        <v>77</v>
      </c>
      <c r="L6" s="14">
        <v>5157.4908342110002</v>
      </c>
      <c r="M6" s="14">
        <f t="shared" si="2"/>
        <v>31.617842446050002</v>
      </c>
      <c r="N6" s="14">
        <f t="shared" si="0"/>
        <v>59.134810533850001</v>
      </c>
      <c r="O6" s="14">
        <v>0</v>
      </c>
      <c r="P6" s="15">
        <f t="shared" si="3"/>
        <v>5248.2434871909009</v>
      </c>
      <c r="R6" s="358" t="s">
        <v>346</v>
      </c>
      <c r="S6" s="9">
        <v>5157.4908342110002</v>
      </c>
      <c r="T6" s="9">
        <v>1.5056115450500001</v>
      </c>
      <c r="U6" s="9">
        <v>0.19075745333499999</v>
      </c>
      <c r="V6" s="9">
        <v>0</v>
      </c>
      <c r="W6" s="9">
        <v>11.508097428999999</v>
      </c>
      <c r="X6" s="9">
        <v>40.100036158999998</v>
      </c>
      <c r="Y6" s="9">
        <v>4.2773855190000001</v>
      </c>
      <c r="Z6" s="9">
        <v>24.022931944</v>
      </c>
      <c r="AB6" s="358" t="s">
        <v>346</v>
      </c>
      <c r="AC6" s="14">
        <v>5157.4908342110002</v>
      </c>
      <c r="AD6" s="14">
        <f t="shared" si="4"/>
        <v>31.617842446050002</v>
      </c>
      <c r="AE6" s="14">
        <f t="shared" si="1"/>
        <v>59.134810533850001</v>
      </c>
      <c r="AF6" s="14">
        <v>0</v>
      </c>
      <c r="AG6" s="15">
        <f t="shared" si="5"/>
        <v>5248.2434871909009</v>
      </c>
    </row>
    <row r="7" spans="1:33">
      <c r="A7" s="10" t="s">
        <v>81</v>
      </c>
      <c r="B7" s="11">
        <v>2811.5428879999999</v>
      </c>
      <c r="C7" s="11">
        <v>4.6347880000000001E-2</v>
      </c>
      <c r="D7" s="11">
        <v>3.0108659999999999E-2</v>
      </c>
      <c r="E7" s="12"/>
      <c r="F7" s="11">
        <v>5.2041467199999998</v>
      </c>
      <c r="G7" s="11">
        <v>2.7624051199999999</v>
      </c>
      <c r="H7" s="11">
        <v>0.49577312000000001</v>
      </c>
      <c r="I7" s="11">
        <v>20.508823548999999</v>
      </c>
      <c r="K7" s="10" t="s">
        <v>81</v>
      </c>
      <c r="L7" s="11">
        <v>2811.5428879999999</v>
      </c>
      <c r="M7" s="13">
        <f t="shared" si="2"/>
        <v>0.97330548000000006</v>
      </c>
      <c r="N7" s="11">
        <f t="shared" si="0"/>
        <v>9.3336845999999998</v>
      </c>
      <c r="O7" s="12"/>
      <c r="P7" s="16">
        <f t="shared" si="3"/>
        <v>2821.8498780800001</v>
      </c>
      <c r="R7" s="359" t="s">
        <v>347</v>
      </c>
      <c r="S7" s="11">
        <v>2811.5428879999999</v>
      </c>
      <c r="T7" s="11">
        <v>4.6347880000000001E-2</v>
      </c>
      <c r="U7" s="11">
        <v>3.0108659999999999E-2</v>
      </c>
      <c r="V7" s="12"/>
      <c r="W7" s="11">
        <v>5.2041467199999998</v>
      </c>
      <c r="X7" s="11">
        <v>2.7624051199999999</v>
      </c>
      <c r="Y7" s="11">
        <v>0.49577312000000001</v>
      </c>
      <c r="Z7" s="11">
        <v>20.508823548999999</v>
      </c>
      <c r="AB7" s="359" t="s">
        <v>347</v>
      </c>
      <c r="AC7" s="11">
        <v>2811.5428879999999</v>
      </c>
      <c r="AD7" s="13">
        <f t="shared" si="4"/>
        <v>0.97330548000000006</v>
      </c>
      <c r="AE7" s="11">
        <f t="shared" si="1"/>
        <v>9.3336845999999998</v>
      </c>
      <c r="AF7" s="12"/>
      <c r="AG7" s="16">
        <f t="shared" si="5"/>
        <v>2821.8498780800001</v>
      </c>
    </row>
    <row r="8" spans="1:33" ht="26.4">
      <c r="A8" s="10" t="s">
        <v>85</v>
      </c>
      <c r="B8" s="11">
        <v>214.572994161</v>
      </c>
      <c r="C8" s="11">
        <v>8.7861993000000003E-3</v>
      </c>
      <c r="D8" s="11">
        <v>1.2531343349999999E-3</v>
      </c>
      <c r="E8" s="12"/>
      <c r="F8" s="11">
        <v>0.460083829</v>
      </c>
      <c r="G8" s="11">
        <v>0.58417383899999997</v>
      </c>
      <c r="H8" s="11">
        <v>0.111454526</v>
      </c>
      <c r="I8" s="11">
        <v>0.49250302699999998</v>
      </c>
      <c r="K8" s="10" t="s">
        <v>85</v>
      </c>
      <c r="L8" s="11">
        <v>214.572994161</v>
      </c>
      <c r="M8" s="13">
        <f t="shared" si="2"/>
        <v>0.18451018530000002</v>
      </c>
      <c r="N8" s="11">
        <f t="shared" si="0"/>
        <v>0.38847164384999999</v>
      </c>
      <c r="O8" s="12"/>
      <c r="P8" s="16">
        <f t="shared" si="3"/>
        <v>215.14597599015002</v>
      </c>
      <c r="R8" s="359" t="s">
        <v>348</v>
      </c>
      <c r="S8" s="11">
        <v>214.572994161</v>
      </c>
      <c r="T8" s="11">
        <v>8.7861993000000003E-3</v>
      </c>
      <c r="U8" s="11">
        <v>1.2531343349999999E-3</v>
      </c>
      <c r="V8" s="12"/>
      <c r="W8" s="11">
        <v>0.460083829</v>
      </c>
      <c r="X8" s="11">
        <v>0.58417383899999997</v>
      </c>
      <c r="Y8" s="11">
        <v>0.111454526</v>
      </c>
      <c r="Z8" s="11">
        <v>0.49250302699999998</v>
      </c>
      <c r="AB8" s="359" t="s">
        <v>348</v>
      </c>
      <c r="AC8" s="11">
        <v>214.572994161</v>
      </c>
      <c r="AD8" s="13">
        <f t="shared" si="4"/>
        <v>0.18451018530000002</v>
      </c>
      <c r="AE8" s="11">
        <f t="shared" si="1"/>
        <v>0.38847164384999999</v>
      </c>
      <c r="AF8" s="12"/>
      <c r="AG8" s="16">
        <f t="shared" si="5"/>
        <v>215.14597599015002</v>
      </c>
    </row>
    <row r="9" spans="1:33">
      <c r="A9" s="10" t="s">
        <v>89</v>
      </c>
      <c r="B9" s="11">
        <v>1166.1969376500001</v>
      </c>
      <c r="C9" s="11">
        <v>0.35986754575000002</v>
      </c>
      <c r="D9" s="11">
        <v>0.15212681259999999</v>
      </c>
      <c r="E9" s="12"/>
      <c r="F9" s="11">
        <v>4.8856999999999999</v>
      </c>
      <c r="G9" s="11">
        <v>20.8035</v>
      </c>
      <c r="H9" s="11">
        <v>1.9553160000000001</v>
      </c>
      <c r="I9" s="11">
        <v>0.13216</v>
      </c>
      <c r="K9" s="10" t="s">
        <v>89</v>
      </c>
      <c r="L9" s="11">
        <v>1166.1969376500001</v>
      </c>
      <c r="M9" s="13">
        <f t="shared" si="2"/>
        <v>7.5572184607500006</v>
      </c>
      <c r="N9" s="11">
        <f t="shared" si="0"/>
        <v>47.159311905999999</v>
      </c>
      <c r="O9" s="12"/>
      <c r="P9" s="16">
        <f t="shared" si="3"/>
        <v>1220.9134680167501</v>
      </c>
      <c r="R9" s="359" t="s">
        <v>349</v>
      </c>
      <c r="S9" s="11">
        <v>1166.1969376500001</v>
      </c>
      <c r="T9" s="11">
        <v>0.35986754575000002</v>
      </c>
      <c r="U9" s="11">
        <v>0.15212681259999999</v>
      </c>
      <c r="V9" s="12"/>
      <c r="W9" s="11">
        <v>4.8856999999999999</v>
      </c>
      <c r="X9" s="11">
        <v>20.8035</v>
      </c>
      <c r="Y9" s="11">
        <v>1.9553160000000001</v>
      </c>
      <c r="Z9" s="11">
        <v>0.13216</v>
      </c>
      <c r="AB9" s="359" t="s">
        <v>349</v>
      </c>
      <c r="AC9" s="11">
        <v>1166.1969376500001</v>
      </c>
      <c r="AD9" s="13">
        <f t="shared" si="4"/>
        <v>7.5572184607500006</v>
      </c>
      <c r="AE9" s="11">
        <f t="shared" si="1"/>
        <v>47.159311905999999</v>
      </c>
      <c r="AF9" s="12"/>
      <c r="AG9" s="16">
        <f t="shared" si="5"/>
        <v>1220.9134680167501</v>
      </c>
    </row>
    <row r="10" spans="1:33">
      <c r="A10" s="10" t="s">
        <v>93</v>
      </c>
      <c r="B10" s="11">
        <v>965.17801440000005</v>
      </c>
      <c r="C10" s="11">
        <v>1.0906099199999999</v>
      </c>
      <c r="D10" s="11">
        <v>7.2688464E-3</v>
      </c>
      <c r="E10" s="12"/>
      <c r="F10" s="11">
        <v>0.95816688000000005</v>
      </c>
      <c r="G10" s="11">
        <v>15.9499572</v>
      </c>
      <c r="H10" s="11">
        <v>1.7148418729999999</v>
      </c>
      <c r="I10" s="11">
        <v>2.8894453680000001</v>
      </c>
      <c r="K10" s="10" t="s">
        <v>93</v>
      </c>
      <c r="L10" s="11">
        <v>965.17801440000005</v>
      </c>
      <c r="M10" s="13">
        <f t="shared" si="2"/>
        <v>22.902808319999998</v>
      </c>
      <c r="N10" s="11">
        <f t="shared" si="0"/>
        <v>2.2533423840000002</v>
      </c>
      <c r="O10" s="12"/>
      <c r="P10" s="16">
        <f t="shared" si="3"/>
        <v>990.33416510400002</v>
      </c>
      <c r="R10" s="359" t="s">
        <v>350</v>
      </c>
      <c r="S10" s="11">
        <v>965.17801440000005</v>
      </c>
      <c r="T10" s="11">
        <v>1.0906099199999999</v>
      </c>
      <c r="U10" s="11">
        <v>7.2688464E-3</v>
      </c>
      <c r="V10" s="12"/>
      <c r="W10" s="11">
        <v>0.95816688000000005</v>
      </c>
      <c r="X10" s="11">
        <v>15.9499572</v>
      </c>
      <c r="Y10" s="11">
        <v>1.7148418729999999</v>
      </c>
      <c r="Z10" s="11">
        <v>2.8894453680000001</v>
      </c>
      <c r="AB10" s="359" t="s">
        <v>350</v>
      </c>
      <c r="AC10" s="11">
        <v>965.17801440000005</v>
      </c>
      <c r="AD10" s="13">
        <f t="shared" si="4"/>
        <v>22.902808319999998</v>
      </c>
      <c r="AE10" s="11">
        <f t="shared" si="1"/>
        <v>2.2533423840000002</v>
      </c>
      <c r="AF10" s="12"/>
      <c r="AG10" s="16">
        <f t="shared" si="5"/>
        <v>990.33416510400002</v>
      </c>
    </row>
    <row r="11" spans="1:33">
      <c r="A11" s="8" t="s">
        <v>96</v>
      </c>
      <c r="B11" s="9">
        <v>6.1248362094899997</v>
      </c>
      <c r="C11" s="9">
        <v>6.8717644840999998</v>
      </c>
      <c r="D11" s="9">
        <v>0</v>
      </c>
      <c r="E11" s="9">
        <v>0</v>
      </c>
      <c r="F11" s="9">
        <v>0</v>
      </c>
      <c r="G11" s="9">
        <v>0</v>
      </c>
      <c r="H11" s="9">
        <v>5.2525000000000004</v>
      </c>
      <c r="I11" s="9">
        <v>0</v>
      </c>
      <c r="K11" s="8" t="s">
        <v>96</v>
      </c>
      <c r="L11" s="14">
        <v>6.1248362094899997</v>
      </c>
      <c r="M11" s="14">
        <f>C11*21</f>
        <v>144.30705416609999</v>
      </c>
      <c r="N11" s="14">
        <v>0</v>
      </c>
      <c r="O11" s="14">
        <v>0</v>
      </c>
      <c r="P11" s="15">
        <f t="shared" si="3"/>
        <v>150.43189037559</v>
      </c>
      <c r="R11" s="358" t="s">
        <v>351</v>
      </c>
      <c r="S11" s="9">
        <v>6.1248362094899997</v>
      </c>
      <c r="T11" s="9">
        <v>6.8717644840999998</v>
      </c>
      <c r="U11" s="9">
        <v>0</v>
      </c>
      <c r="V11" s="9">
        <v>0</v>
      </c>
      <c r="W11" s="9">
        <v>0</v>
      </c>
      <c r="X11" s="9">
        <v>0</v>
      </c>
      <c r="Y11" s="9">
        <v>5.2525000000000004</v>
      </c>
      <c r="Z11" s="9">
        <v>0</v>
      </c>
      <c r="AB11" s="358" t="s">
        <v>351</v>
      </c>
      <c r="AC11" s="14">
        <v>6.1248362094899997</v>
      </c>
      <c r="AD11" s="14">
        <f>T11*21</f>
        <v>144.30705416609999</v>
      </c>
      <c r="AE11" s="14">
        <v>0</v>
      </c>
      <c r="AF11" s="14">
        <v>0</v>
      </c>
      <c r="AG11" s="15">
        <f t="shared" si="5"/>
        <v>150.43189037559</v>
      </c>
    </row>
    <row r="12" spans="1:33">
      <c r="A12" s="10" t="s">
        <v>99</v>
      </c>
      <c r="B12" s="11">
        <v>3.1443059999999998</v>
      </c>
      <c r="C12" s="11">
        <v>1.1320789</v>
      </c>
      <c r="D12" s="11">
        <v>0</v>
      </c>
      <c r="E12" s="12"/>
      <c r="F12" s="11">
        <v>0</v>
      </c>
      <c r="G12" s="11">
        <v>0</v>
      </c>
      <c r="H12" s="11">
        <v>0.74080000000000001</v>
      </c>
      <c r="I12" s="11">
        <v>0</v>
      </c>
      <c r="K12" s="10" t="s">
        <v>99</v>
      </c>
      <c r="L12" s="11">
        <v>3.1443059999999998</v>
      </c>
      <c r="M12" s="11">
        <f>C12*21</f>
        <v>23.773656899999999</v>
      </c>
      <c r="N12" s="11">
        <v>0</v>
      </c>
      <c r="O12" s="12"/>
      <c r="P12" s="16">
        <f t="shared" si="3"/>
        <v>26.917962899999999</v>
      </c>
      <c r="R12" s="359" t="s">
        <v>352</v>
      </c>
      <c r="S12" s="11">
        <v>3.1443059999999998</v>
      </c>
      <c r="T12" s="11">
        <v>1.1320789</v>
      </c>
      <c r="U12" s="11">
        <v>0</v>
      </c>
      <c r="V12" s="12"/>
      <c r="W12" s="11">
        <v>0</v>
      </c>
      <c r="X12" s="11">
        <v>0</v>
      </c>
      <c r="Y12" s="11">
        <v>0.74080000000000001</v>
      </c>
      <c r="Z12" s="11">
        <v>0</v>
      </c>
      <c r="AB12" s="359" t="s">
        <v>352</v>
      </c>
      <c r="AC12" s="11">
        <v>3.1443059999999998</v>
      </c>
      <c r="AD12" s="11">
        <f>T12*21</f>
        <v>23.773656899999999</v>
      </c>
      <c r="AE12" s="11">
        <v>0</v>
      </c>
      <c r="AF12" s="12"/>
      <c r="AG12" s="16">
        <f t="shared" si="5"/>
        <v>26.917962899999999</v>
      </c>
    </row>
    <row r="13" spans="1:33">
      <c r="A13" s="10" t="s">
        <v>102</v>
      </c>
      <c r="B13" s="11">
        <v>2.9805302094899999</v>
      </c>
      <c r="C13" s="11">
        <v>5.7396855841000001</v>
      </c>
      <c r="D13" s="11">
        <v>0</v>
      </c>
      <c r="E13" s="12"/>
      <c r="F13" s="11">
        <v>0</v>
      </c>
      <c r="G13" s="11">
        <v>0</v>
      </c>
      <c r="H13" s="11">
        <v>4.5117000000000003</v>
      </c>
      <c r="I13" s="11">
        <v>0</v>
      </c>
      <c r="K13" s="10" t="s">
        <v>102</v>
      </c>
      <c r="L13" s="11">
        <v>2.9805302094899999</v>
      </c>
      <c r="M13" s="11">
        <f>C13*21</f>
        <v>120.5333972661</v>
      </c>
      <c r="N13" s="11">
        <v>0</v>
      </c>
      <c r="O13" s="12"/>
      <c r="P13" s="16">
        <f t="shared" si="3"/>
        <v>123.51392747558999</v>
      </c>
      <c r="R13" s="359" t="s">
        <v>353</v>
      </c>
      <c r="S13" s="11">
        <v>2.9805302094899999</v>
      </c>
      <c r="T13" s="11">
        <v>5.7396855841000001</v>
      </c>
      <c r="U13" s="11">
        <v>0</v>
      </c>
      <c r="V13" s="12"/>
      <c r="W13" s="11">
        <v>0</v>
      </c>
      <c r="X13" s="11">
        <v>0</v>
      </c>
      <c r="Y13" s="11">
        <v>4.5117000000000003</v>
      </c>
      <c r="Z13" s="11">
        <v>0</v>
      </c>
      <c r="AB13" s="359" t="s">
        <v>353</v>
      </c>
      <c r="AC13" s="11">
        <v>2.9805302094899999</v>
      </c>
      <c r="AD13" s="11">
        <f>T13*21</f>
        <v>120.5333972661</v>
      </c>
      <c r="AE13" s="11">
        <v>0</v>
      </c>
      <c r="AF13" s="12"/>
      <c r="AG13" s="16">
        <f t="shared" si="5"/>
        <v>123.51392747558999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165.512193516753</v>
      </c>
      <c r="M15" s="14">
        <f>C16*21</f>
        <v>0</v>
      </c>
      <c r="N15" s="14">
        <f>D16*310</f>
        <v>0</v>
      </c>
      <c r="O15" s="14">
        <v>3.6367500000000001</v>
      </c>
      <c r="P15" s="15">
        <f t="shared" si="3"/>
        <v>169.14894351675301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165.512193516753</v>
      </c>
      <c r="AD15" s="14">
        <f>T16*21</f>
        <v>0</v>
      </c>
      <c r="AE15" s="14">
        <f>U16*310</f>
        <v>0</v>
      </c>
      <c r="AF15" s="14">
        <v>3.6367500000000001</v>
      </c>
      <c r="AG15" s="15">
        <f t="shared" si="5"/>
        <v>169.14894351675301</v>
      </c>
    </row>
    <row r="16" spans="1:33" ht="26.4">
      <c r="A16" s="8" t="s">
        <v>74</v>
      </c>
      <c r="B16" s="9">
        <v>165.512193516753</v>
      </c>
      <c r="C16" s="9">
        <v>0</v>
      </c>
      <c r="D16" s="9">
        <v>0</v>
      </c>
      <c r="E16" s="9">
        <v>3.6367500000000001</v>
      </c>
      <c r="F16" s="9">
        <v>4.4999999999999997E-3</v>
      </c>
      <c r="G16" s="9">
        <v>4.4543999999999997</v>
      </c>
      <c r="H16" s="9">
        <v>4.6828500000000002</v>
      </c>
      <c r="I16" s="9">
        <v>0.80079999999999996</v>
      </c>
      <c r="K16" s="8" t="s">
        <v>78</v>
      </c>
      <c r="L16" s="14">
        <v>158.522572726753</v>
      </c>
      <c r="M16" s="14">
        <v>0</v>
      </c>
      <c r="N16" s="14">
        <v>0</v>
      </c>
      <c r="O16" s="14">
        <v>0</v>
      </c>
      <c r="P16" s="15">
        <f t="shared" si="3"/>
        <v>158.522572726753</v>
      </c>
      <c r="R16" s="358" t="s">
        <v>356</v>
      </c>
      <c r="S16" s="9">
        <v>165.512193516753</v>
      </c>
      <c r="T16" s="9">
        <v>0</v>
      </c>
      <c r="U16" s="9">
        <v>0</v>
      </c>
      <c r="V16" s="9">
        <v>3.6367500000000001</v>
      </c>
      <c r="W16" s="9">
        <v>4.4999999999999997E-3</v>
      </c>
      <c r="X16" s="9">
        <v>4.4543999999999997</v>
      </c>
      <c r="Y16" s="9">
        <v>4.6828500000000002</v>
      </c>
      <c r="Z16" s="9">
        <v>0.80079999999999996</v>
      </c>
      <c r="AB16" s="358" t="s">
        <v>357</v>
      </c>
      <c r="AC16" s="14">
        <v>158.522572726753</v>
      </c>
      <c r="AD16" s="14">
        <v>0</v>
      </c>
      <c r="AE16" s="14">
        <v>0</v>
      </c>
      <c r="AF16" s="14">
        <v>0</v>
      </c>
      <c r="AG16" s="15">
        <f t="shared" si="5"/>
        <v>158.522572726753</v>
      </c>
    </row>
    <row r="17" spans="1:33">
      <c r="A17" s="8" t="s">
        <v>78</v>
      </c>
      <c r="B17" s="9">
        <v>158.522572726753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135.79821000000001</v>
      </c>
      <c r="M17" s="12"/>
      <c r="N17" s="12"/>
      <c r="O17" s="12"/>
      <c r="P17" s="16">
        <f t="shared" si="3"/>
        <v>135.79821000000001</v>
      </c>
      <c r="R17" s="358" t="s">
        <v>357</v>
      </c>
      <c r="S17" s="9">
        <v>158.522572726753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135.79821000000001</v>
      </c>
      <c r="AD17" s="12"/>
      <c r="AE17" s="12"/>
      <c r="AF17" s="12"/>
      <c r="AG17" s="16">
        <f t="shared" si="5"/>
        <v>135.79821000000001</v>
      </c>
    </row>
    <row r="18" spans="1:33">
      <c r="A18" s="10" t="s">
        <v>82</v>
      </c>
      <c r="B18" s="11">
        <v>135.79821000000001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4.5990000000000002</v>
      </c>
      <c r="M18" s="12"/>
      <c r="N18" s="12"/>
      <c r="O18" s="12"/>
      <c r="P18" s="16">
        <f t="shared" si="3"/>
        <v>4.5990000000000002</v>
      </c>
      <c r="R18" s="359" t="s">
        <v>358</v>
      </c>
      <c r="S18" s="11">
        <v>135.79821000000001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4.5990000000000002</v>
      </c>
      <c r="AD18" s="12"/>
      <c r="AE18" s="12"/>
      <c r="AF18" s="12"/>
      <c r="AG18" s="16">
        <f t="shared" si="5"/>
        <v>4.5990000000000002</v>
      </c>
    </row>
    <row r="19" spans="1:33">
      <c r="A19" s="10" t="s">
        <v>86</v>
      </c>
      <c r="B19" s="11">
        <v>4.5990000000000002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5.6162099952000002</v>
      </c>
      <c r="M19" s="12"/>
      <c r="N19" s="12"/>
      <c r="O19" s="12"/>
      <c r="P19" s="16">
        <f t="shared" si="3"/>
        <v>5.6162099952000002</v>
      </c>
      <c r="R19" s="359" t="s">
        <v>359</v>
      </c>
      <c r="S19" s="11">
        <v>4.5990000000000002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5.6162099952000002</v>
      </c>
      <c r="AD19" s="12"/>
      <c r="AE19" s="12"/>
      <c r="AF19" s="12"/>
      <c r="AG19" s="16">
        <f t="shared" si="5"/>
        <v>5.6162099952000002</v>
      </c>
    </row>
    <row r="20" spans="1:33">
      <c r="A20" s="10" t="s">
        <v>90</v>
      </c>
      <c r="B20" s="11">
        <v>5.6162099952000002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12.509152731553501</v>
      </c>
      <c r="M20" s="12"/>
      <c r="N20" s="12"/>
      <c r="O20" s="12"/>
      <c r="P20" s="16">
        <f t="shared" si="3"/>
        <v>12.509152731553501</v>
      </c>
      <c r="R20" s="359" t="s">
        <v>360</v>
      </c>
      <c r="S20" s="11">
        <v>5.6162099952000002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12.509152731553501</v>
      </c>
      <c r="AD20" s="12"/>
      <c r="AE20" s="12"/>
      <c r="AF20" s="12"/>
      <c r="AG20" s="16">
        <f t="shared" si="5"/>
        <v>12.509152731553501</v>
      </c>
    </row>
    <row r="21" spans="1:33">
      <c r="A21" s="10" t="s">
        <v>94</v>
      </c>
      <c r="B21" s="11">
        <v>12.509152731553501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6.98962079</v>
      </c>
      <c r="M21" s="14">
        <v>0</v>
      </c>
      <c r="N21" s="14">
        <v>0</v>
      </c>
      <c r="O21" s="14">
        <v>0</v>
      </c>
      <c r="P21" s="15">
        <f t="shared" si="3"/>
        <v>6.98962079</v>
      </c>
      <c r="R21" s="359" t="s">
        <v>361</v>
      </c>
      <c r="S21" s="11">
        <v>12.509152731553501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6.98962079</v>
      </c>
      <c r="AD21" s="14">
        <v>0</v>
      </c>
      <c r="AE21" s="14">
        <v>0</v>
      </c>
      <c r="AF21" s="14">
        <v>0</v>
      </c>
      <c r="AG21" s="15">
        <f t="shared" si="5"/>
        <v>6.98962079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3.0820790000000001E-2</v>
      </c>
      <c r="M22" s="11">
        <v>0</v>
      </c>
      <c r="N22" s="12"/>
      <c r="O22" s="12"/>
      <c r="P22" s="16">
        <f t="shared" si="3"/>
        <v>3.0820790000000001E-2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3.0820790000000001E-2</v>
      </c>
      <c r="AD22" s="11">
        <v>0</v>
      </c>
      <c r="AE22" s="12"/>
      <c r="AF22" s="12"/>
      <c r="AG22" s="16">
        <f t="shared" si="5"/>
        <v>3.0820790000000001E-2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</v>
      </c>
      <c r="M23" s="14">
        <v>0</v>
      </c>
      <c r="N23" s="14">
        <v>0</v>
      </c>
      <c r="O23" s="14">
        <v>0</v>
      </c>
      <c r="P23" s="15">
        <f t="shared" si="3"/>
        <v>0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</v>
      </c>
      <c r="AD23" s="14">
        <v>0</v>
      </c>
      <c r="AE23" s="14">
        <v>0</v>
      </c>
      <c r="AF23" s="14">
        <v>0</v>
      </c>
      <c r="AG23" s="15">
        <f t="shared" si="5"/>
        <v>0</v>
      </c>
    </row>
    <row r="24" spans="1:33">
      <c r="A24" s="8" t="s">
        <v>97</v>
      </c>
      <c r="B24" s="9">
        <v>6.98962079</v>
      </c>
      <c r="C24" s="9">
        <v>0</v>
      </c>
      <c r="D24" s="9">
        <v>0</v>
      </c>
      <c r="E24" s="9">
        <v>0</v>
      </c>
      <c r="F24" s="9">
        <v>4.0000000000000001E-3</v>
      </c>
      <c r="G24" s="9">
        <v>4.4515000000000002</v>
      </c>
      <c r="H24" s="9">
        <v>0</v>
      </c>
      <c r="I24" s="9">
        <v>0.79969999999999997</v>
      </c>
      <c r="K24" s="10" t="s">
        <v>105</v>
      </c>
      <c r="L24" s="11">
        <v>0</v>
      </c>
      <c r="M24" s="12"/>
      <c r="N24" s="12"/>
      <c r="O24" s="12"/>
      <c r="P24" s="16">
        <f t="shared" si="3"/>
        <v>0</v>
      </c>
      <c r="R24" s="358" t="s">
        <v>364</v>
      </c>
      <c r="S24" s="9">
        <v>6.98962079</v>
      </c>
      <c r="T24" s="9">
        <v>0</v>
      </c>
      <c r="U24" s="9">
        <v>0</v>
      </c>
      <c r="V24" s="9">
        <v>0</v>
      </c>
      <c r="W24" s="9">
        <v>4.0000000000000001E-3</v>
      </c>
      <c r="X24" s="9">
        <v>4.4515000000000002</v>
      </c>
      <c r="Y24" s="9">
        <v>0</v>
      </c>
      <c r="Z24" s="9">
        <v>0.79969999999999997</v>
      </c>
      <c r="AB24" s="359" t="s">
        <v>368</v>
      </c>
      <c r="AC24" s="11">
        <v>0</v>
      </c>
      <c r="AD24" s="12"/>
      <c r="AE24" s="12"/>
      <c r="AF24" s="12"/>
      <c r="AG24" s="16">
        <f t="shared" si="5"/>
        <v>0</v>
      </c>
    </row>
    <row r="25" spans="1:33">
      <c r="A25" s="10" t="s">
        <v>100</v>
      </c>
      <c r="B25" s="11">
        <v>3.0820790000000001E-2</v>
      </c>
      <c r="C25" s="11">
        <v>0</v>
      </c>
      <c r="D25" s="12"/>
      <c r="E25" s="12"/>
      <c r="F25" s="11">
        <v>4.0000000000000001E-3</v>
      </c>
      <c r="G25" s="11">
        <v>0.02</v>
      </c>
      <c r="H25" s="11">
        <v>0</v>
      </c>
      <c r="I25" s="11">
        <v>0</v>
      </c>
      <c r="K25" s="10" t="s">
        <v>107</v>
      </c>
      <c r="L25" s="11">
        <v>0</v>
      </c>
      <c r="M25" s="12"/>
      <c r="N25" s="12"/>
      <c r="O25" s="12"/>
      <c r="P25" s="16">
        <f t="shared" si="3"/>
        <v>0</v>
      </c>
      <c r="R25" s="359" t="s">
        <v>365</v>
      </c>
      <c r="S25" s="11">
        <v>3.0820790000000001E-2</v>
      </c>
      <c r="T25" s="11">
        <v>0</v>
      </c>
      <c r="U25" s="12"/>
      <c r="V25" s="12"/>
      <c r="W25" s="11">
        <v>4.0000000000000001E-3</v>
      </c>
      <c r="X25" s="11">
        <v>0.02</v>
      </c>
      <c r="Y25" s="11">
        <v>0</v>
      </c>
      <c r="Z25" s="11">
        <v>0</v>
      </c>
      <c r="AB25" s="359" t="s">
        <v>369</v>
      </c>
      <c r="AC25" s="11">
        <v>0</v>
      </c>
      <c r="AD25" s="12"/>
      <c r="AE25" s="12"/>
      <c r="AF25" s="12"/>
      <c r="AG25" s="16">
        <f t="shared" si="5"/>
        <v>0</v>
      </c>
    </row>
    <row r="26" spans="1:33" ht="26.4">
      <c r="A26" s="122" t="s">
        <v>194</v>
      </c>
      <c r="B26" s="123">
        <v>6.9588000000000001</v>
      </c>
      <c r="C26" s="123">
        <v>0</v>
      </c>
      <c r="D26" s="123">
        <v>0</v>
      </c>
      <c r="E26" s="123">
        <v>0</v>
      </c>
      <c r="F26" s="123">
        <v>0</v>
      </c>
      <c r="G26" s="123">
        <v>4.4314999999999998</v>
      </c>
      <c r="H26" s="123">
        <v>0</v>
      </c>
      <c r="I26" s="123">
        <v>0.79969999999999997</v>
      </c>
      <c r="K26" s="8" t="s">
        <v>109</v>
      </c>
      <c r="L26" s="14">
        <v>0</v>
      </c>
      <c r="M26" s="14">
        <v>0</v>
      </c>
      <c r="N26" s="14">
        <v>0</v>
      </c>
      <c r="O26" s="14">
        <v>3.6367500000000001</v>
      </c>
      <c r="P26" s="15">
        <f t="shared" si="3"/>
        <v>3.6367500000000001</v>
      </c>
      <c r="R26" s="359" t="s">
        <v>366</v>
      </c>
      <c r="S26" s="123">
        <v>6.9588000000000001</v>
      </c>
      <c r="T26" s="123">
        <v>0</v>
      </c>
      <c r="U26" s="123">
        <v>0</v>
      </c>
      <c r="V26" s="123">
        <v>0</v>
      </c>
      <c r="W26" s="123">
        <v>0</v>
      </c>
      <c r="X26" s="123">
        <v>4.4314999999999998</v>
      </c>
      <c r="Y26" s="123">
        <v>0</v>
      </c>
      <c r="Z26" s="123">
        <v>0.79969999999999997</v>
      </c>
      <c r="AB26" s="358" t="s">
        <v>373</v>
      </c>
      <c r="AC26" s="14">
        <v>0</v>
      </c>
      <c r="AD26" s="14">
        <v>0</v>
      </c>
      <c r="AE26" s="14">
        <v>0</v>
      </c>
      <c r="AF26" s="14">
        <v>3.6367500000000001</v>
      </c>
      <c r="AG26" s="15">
        <f t="shared" si="5"/>
        <v>3.6367500000000001</v>
      </c>
    </row>
    <row r="27" spans="1:33" ht="26.4">
      <c r="A27" s="8" t="s">
        <v>103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10" t="s">
        <v>111</v>
      </c>
      <c r="L27" s="12"/>
      <c r="M27" s="12"/>
      <c r="N27" s="12"/>
      <c r="O27" s="11">
        <v>3.6367500000000001</v>
      </c>
      <c r="P27" s="16">
        <f t="shared" si="3"/>
        <v>3.6367500000000001</v>
      </c>
      <c r="R27" s="358" t="s">
        <v>367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B27" s="359" t="s">
        <v>374</v>
      </c>
      <c r="AC27" s="12"/>
      <c r="AD27" s="12"/>
      <c r="AE27" s="12"/>
      <c r="AF27" s="11">
        <v>3.6367500000000001</v>
      </c>
      <c r="AG27" s="16">
        <f t="shared" si="5"/>
        <v>3.6367500000000001</v>
      </c>
    </row>
    <row r="28" spans="1:33">
      <c r="A28" s="10" t="s">
        <v>105</v>
      </c>
      <c r="B28" s="11">
        <v>0</v>
      </c>
      <c r="C28" s="12"/>
      <c r="D28" s="12"/>
      <c r="E28" s="12"/>
      <c r="F28" s="11">
        <v>0</v>
      </c>
      <c r="G28" s="11">
        <v>0</v>
      </c>
      <c r="H28" s="11">
        <v>0</v>
      </c>
      <c r="I28" s="11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0</v>
      </c>
      <c r="T28" s="12"/>
      <c r="U28" s="12"/>
      <c r="V28" s="12"/>
      <c r="W28" s="11">
        <v>0</v>
      </c>
      <c r="X28" s="11">
        <v>0</v>
      </c>
      <c r="Y28" s="11">
        <v>0</v>
      </c>
      <c r="Z28" s="11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0</v>
      </c>
      <c r="C29" s="12"/>
      <c r="D29" s="12"/>
      <c r="E29" s="12"/>
      <c r="F29" s="11">
        <v>0</v>
      </c>
      <c r="G29" s="11">
        <v>0</v>
      </c>
      <c r="H29" s="11">
        <v>0</v>
      </c>
      <c r="I29" s="11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</v>
      </c>
      <c r="T29" s="12"/>
      <c r="U29" s="12"/>
      <c r="V29" s="12"/>
      <c r="W29" s="11">
        <v>0</v>
      </c>
      <c r="X29" s="11">
        <v>0</v>
      </c>
      <c r="Y29" s="11">
        <v>0</v>
      </c>
      <c r="Z29" s="11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1">
        <v>0</v>
      </c>
      <c r="G30" s="11">
        <v>0</v>
      </c>
      <c r="H30" s="11">
        <v>0</v>
      </c>
      <c r="I30" s="11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1">
        <v>0</v>
      </c>
      <c r="X30" s="11">
        <v>0</v>
      </c>
      <c r="Y30" s="11">
        <v>0</v>
      </c>
      <c r="Z30" s="11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1">
        <v>0</v>
      </c>
      <c r="G31" s="11">
        <v>0</v>
      </c>
      <c r="H31" s="11">
        <v>0</v>
      </c>
      <c r="I31" s="11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1">
        <v>0</v>
      </c>
      <c r="X31" s="11">
        <v>0</v>
      </c>
      <c r="Y31" s="11">
        <v>0</v>
      </c>
      <c r="Z31" s="11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-10323.6469528208</v>
      </c>
      <c r="M32" s="14">
        <f>C46*21</f>
        <v>1641.3150278796054</v>
      </c>
      <c r="N32" s="14">
        <f>D46*310</f>
        <v>1173.3423231438924</v>
      </c>
      <c r="O32" s="14">
        <v>0</v>
      </c>
      <c r="P32" s="15">
        <f t="shared" si="3"/>
        <v>-7508.9896017973024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-10323.6469528208</v>
      </c>
      <c r="AD32" s="14">
        <f>T46*21</f>
        <v>1641.3150278796054</v>
      </c>
      <c r="AE32" s="14">
        <f>U46*310</f>
        <v>1173.3423231438924</v>
      </c>
      <c r="AF32" s="14">
        <v>0</v>
      </c>
      <c r="AG32" s="15">
        <f t="shared" ref="AG32:AG51" si="6">SUM(AC32:AF32)</f>
        <v>-7508.9896017973024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3.6367500000000001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1612.10666526</v>
      </c>
      <c r="N33" s="14">
        <f>D47*310</f>
        <v>104.543483809641</v>
      </c>
      <c r="O33" s="14">
        <v>0</v>
      </c>
      <c r="P33" s="15">
        <f t="shared" si="3"/>
        <v>1716.650149069641</v>
      </c>
      <c r="R33" s="358" t="s">
        <v>373</v>
      </c>
      <c r="S33" s="9">
        <v>0</v>
      </c>
      <c r="T33" s="9">
        <v>0</v>
      </c>
      <c r="U33" s="9">
        <v>0</v>
      </c>
      <c r="V33" s="9">
        <v>3.6367500000000001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1612.10666526</v>
      </c>
      <c r="AE33" s="14">
        <f>U47*310</f>
        <v>104.543483809641</v>
      </c>
      <c r="AF33" s="14">
        <v>0</v>
      </c>
      <c r="AG33" s="15">
        <f t="shared" si="6"/>
        <v>1716.650149069641</v>
      </c>
    </row>
    <row r="34" spans="1:33">
      <c r="A34" s="10" t="s">
        <v>111</v>
      </c>
      <c r="B34" s="12"/>
      <c r="C34" s="12"/>
      <c r="D34" s="12"/>
      <c r="E34" s="11">
        <v>3.6367500000000001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1565.026554</v>
      </c>
      <c r="N34" s="12"/>
      <c r="O34" s="12"/>
      <c r="P34" s="16">
        <f t="shared" si="3"/>
        <v>1565.026554</v>
      </c>
      <c r="R34" s="359" t="s">
        <v>374</v>
      </c>
      <c r="S34" s="12"/>
      <c r="T34" s="12"/>
      <c r="U34" s="12"/>
      <c r="V34" s="11">
        <v>3.6367500000000001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1565.026554</v>
      </c>
      <c r="AE34" s="12"/>
      <c r="AF34" s="12"/>
      <c r="AG34" s="16">
        <f t="shared" si="6"/>
        <v>1565.026554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47.080111259999995</v>
      </c>
      <c r="N35" s="11">
        <f>D49*310</f>
        <v>104.543483809641</v>
      </c>
      <c r="O35" s="12"/>
      <c r="P35" s="16">
        <f t="shared" si="3"/>
        <v>151.623595069641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47.080111259999995</v>
      </c>
      <c r="AE35" s="11">
        <f>U49*310</f>
        <v>104.543483809641</v>
      </c>
      <c r="AF35" s="12"/>
      <c r="AG35" s="16">
        <f t="shared" si="6"/>
        <v>151.623595069641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-10321.216314249899</v>
      </c>
      <c r="M36" s="14">
        <v>0</v>
      </c>
      <c r="N36" s="14">
        <v>0</v>
      </c>
      <c r="O36" s="14">
        <v>0</v>
      </c>
      <c r="P36" s="15">
        <f t="shared" si="3"/>
        <v>-10321.216314249899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-10321.216314249899</v>
      </c>
      <c r="AD36" s="14">
        <v>0</v>
      </c>
      <c r="AE36" s="14">
        <v>0</v>
      </c>
      <c r="AF36" s="14">
        <v>0</v>
      </c>
      <c r="AG36" s="15">
        <f t="shared" si="6"/>
        <v>-10321.216314249899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-6873.3055475831998</v>
      </c>
      <c r="M37" s="12"/>
      <c r="N37" s="12"/>
      <c r="O37" s="12"/>
      <c r="P37" s="16">
        <f t="shared" si="3"/>
        <v>-6873.3055475831998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-6873.3055475831998</v>
      </c>
      <c r="AD37" s="12"/>
      <c r="AE37" s="12"/>
      <c r="AF37" s="12"/>
      <c r="AG37" s="16">
        <f t="shared" si="6"/>
        <v>-6873.3055475831998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-3447.91076666667</v>
      </c>
      <c r="M38" s="12"/>
      <c r="N38" s="12"/>
      <c r="O38" s="12"/>
      <c r="P38" s="16">
        <f t="shared" si="3"/>
        <v>-3447.91076666667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-3447.91076666667</v>
      </c>
      <c r="AD38" s="12"/>
      <c r="AE38" s="12"/>
      <c r="AF38" s="12"/>
      <c r="AG38" s="16">
        <f t="shared" si="6"/>
        <v>-3447.91076666667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29.208362619605399</v>
      </c>
      <c r="N39" s="14">
        <f>D57*310</f>
        <v>1068.7988393342512</v>
      </c>
      <c r="O39" s="14">
        <v>0</v>
      </c>
      <c r="P39" s="15">
        <f t="shared" si="3"/>
        <v>1098.0072019538566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29.208362619605399</v>
      </c>
      <c r="AE39" s="14">
        <f>U57*310</f>
        <v>1068.7988393342512</v>
      </c>
      <c r="AF39" s="14">
        <v>0</v>
      </c>
      <c r="AG39" s="15">
        <f t="shared" si="6"/>
        <v>1098.0072019538566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9.1296684360000011</v>
      </c>
      <c r="N40" s="11">
        <f>D58*310</f>
        <v>3.4955969520000001</v>
      </c>
      <c r="O40" s="12"/>
      <c r="P40" s="16">
        <f t="shared" si="3"/>
        <v>12.625265388000001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9.1296684360000011</v>
      </c>
      <c r="AE40" s="11">
        <f>U58*310</f>
        <v>3.4955969520000001</v>
      </c>
      <c r="AF40" s="12"/>
      <c r="AG40" s="16">
        <f t="shared" si="6"/>
        <v>12.625265388000001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716.0796118822575</v>
      </c>
      <c r="O41" s="12"/>
      <c r="P41" s="16">
        <f t="shared" si="3"/>
        <v>716.0796118822575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716.0796118822575</v>
      </c>
      <c r="AF41" s="12"/>
      <c r="AG41" s="16">
        <f t="shared" si="6"/>
        <v>716.0796118822575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305.2560725430738</v>
      </c>
      <c r="O42" s="12"/>
      <c r="P42" s="16">
        <f t="shared" si="3"/>
        <v>305.2560725430738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305.2560725430738</v>
      </c>
      <c r="AF42" s="12"/>
      <c r="AG42" s="16">
        <f t="shared" si="6"/>
        <v>305.2560725430738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5.0000000000000001E-4</v>
      </c>
      <c r="G43" s="9">
        <v>2.8999999999999998E-3</v>
      </c>
      <c r="H43" s="9">
        <v>4.6828500000000002</v>
      </c>
      <c r="I43" s="9">
        <v>1.1000000000000001E-3</v>
      </c>
      <c r="K43" s="10" t="s">
        <v>110</v>
      </c>
      <c r="L43" s="12"/>
      <c r="M43" s="12"/>
      <c r="N43" s="11">
        <f>D61*310</f>
        <v>43.967557956921617</v>
      </c>
      <c r="O43" s="12"/>
      <c r="P43" s="16">
        <f t="shared" si="3"/>
        <v>43.967557956921617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5.0000000000000001E-4</v>
      </c>
      <c r="X43" s="9">
        <v>2.8999999999999998E-3</v>
      </c>
      <c r="Y43" s="9">
        <v>4.6828500000000002</v>
      </c>
      <c r="Z43" s="9">
        <v>1.1000000000000001E-3</v>
      </c>
      <c r="AB43" s="359" t="s">
        <v>399</v>
      </c>
      <c r="AC43" s="12"/>
      <c r="AD43" s="12"/>
      <c r="AE43" s="11">
        <f>U61*310</f>
        <v>43.967557956921617</v>
      </c>
      <c r="AF43" s="12"/>
      <c r="AG43" s="16">
        <f t="shared" si="6"/>
        <v>43.967557956921617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5.0000000000000001E-4</v>
      </c>
      <c r="G44" s="11">
        <v>2.8999999999999998E-3</v>
      </c>
      <c r="H44" s="11">
        <v>1.0499999999999999E-3</v>
      </c>
      <c r="I44" s="11">
        <v>1.1000000000000001E-3</v>
      </c>
      <c r="K44" s="10" t="s">
        <v>112</v>
      </c>
      <c r="L44" s="12"/>
      <c r="M44" s="11">
        <f>C62*21</f>
        <v>20.078694183605421</v>
      </c>
      <c r="N44" s="12"/>
      <c r="O44" s="12"/>
      <c r="P44" s="16">
        <f t="shared" si="3"/>
        <v>20.078694183605421</v>
      </c>
      <c r="R44" s="359" t="s">
        <v>382</v>
      </c>
      <c r="S44" s="11">
        <v>0</v>
      </c>
      <c r="T44" s="11">
        <v>0</v>
      </c>
      <c r="U44" s="12"/>
      <c r="V44" s="12"/>
      <c r="W44" s="11">
        <v>5.0000000000000001E-4</v>
      </c>
      <c r="X44" s="11">
        <v>2.8999999999999998E-3</v>
      </c>
      <c r="Y44" s="11">
        <v>1.0499999999999999E-3</v>
      </c>
      <c r="Z44" s="11">
        <v>1.1000000000000001E-3</v>
      </c>
      <c r="AB44" s="359" t="s">
        <v>400</v>
      </c>
      <c r="AC44" s="12"/>
      <c r="AD44" s="11">
        <f>T62*21</f>
        <v>20.078694183605421</v>
      </c>
      <c r="AE44" s="12"/>
      <c r="AF44" s="12"/>
      <c r="AG44" s="16">
        <f t="shared" si="6"/>
        <v>20.078694183605421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4.6818</v>
      </c>
      <c r="I45" s="11">
        <v>0</v>
      </c>
      <c r="K45" s="8" t="s">
        <v>114</v>
      </c>
      <c r="L45" s="14">
        <v>-2.4306385708989802</v>
      </c>
      <c r="M45" s="14">
        <v>0</v>
      </c>
      <c r="N45" s="14">
        <v>0</v>
      </c>
      <c r="O45" s="14">
        <v>0</v>
      </c>
      <c r="P45" s="15">
        <f t="shared" si="3"/>
        <v>-2.4306385708989802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4.6818</v>
      </c>
      <c r="Z45" s="11">
        <v>0</v>
      </c>
      <c r="AB45" s="358" t="s">
        <v>401</v>
      </c>
      <c r="AC45" s="14">
        <v>-2.4306385708989802</v>
      </c>
      <c r="AD45" s="14">
        <v>0</v>
      </c>
      <c r="AE45" s="14">
        <v>0</v>
      </c>
      <c r="AF45" s="14">
        <v>0</v>
      </c>
      <c r="AG45" s="15">
        <f t="shared" si="6"/>
        <v>-2.4306385708989802</v>
      </c>
    </row>
    <row r="46" spans="1:33" ht="26.4">
      <c r="A46" s="8" t="s">
        <v>75</v>
      </c>
      <c r="B46" s="9">
        <v>-10323.6469528208</v>
      </c>
      <c r="C46" s="9">
        <v>78.157858470457398</v>
      </c>
      <c r="D46" s="9">
        <v>3.78497523594804</v>
      </c>
      <c r="E46" s="9">
        <v>0</v>
      </c>
      <c r="F46" s="9">
        <v>0.40249452000000002</v>
      </c>
      <c r="G46" s="9">
        <v>14.81167716</v>
      </c>
      <c r="H46" s="9">
        <v>0</v>
      </c>
      <c r="I46" s="9">
        <v>0</v>
      </c>
      <c r="K46" s="10" t="s">
        <v>116</v>
      </c>
      <c r="L46" s="11">
        <v>-2.4306385708989802</v>
      </c>
      <c r="M46" s="12"/>
      <c r="N46" s="12"/>
      <c r="O46" s="12"/>
      <c r="P46" s="16">
        <f t="shared" si="3"/>
        <v>-2.4306385708989802</v>
      </c>
      <c r="R46" s="358" t="s">
        <v>384</v>
      </c>
      <c r="S46" s="9">
        <v>-10323.6469528208</v>
      </c>
      <c r="T46" s="9">
        <v>78.157858470457398</v>
      </c>
      <c r="U46" s="9">
        <v>3.78497523594804</v>
      </c>
      <c r="V46" s="9">
        <v>0</v>
      </c>
      <c r="W46" s="9">
        <v>0.40249452000000002</v>
      </c>
      <c r="X46" s="9">
        <v>14.81167716</v>
      </c>
      <c r="Y46" s="9">
        <v>0</v>
      </c>
      <c r="Z46" s="9">
        <v>0</v>
      </c>
      <c r="AB46" s="359" t="s">
        <v>402</v>
      </c>
      <c r="AC46" s="11">
        <v>-2.4306385708989802</v>
      </c>
      <c r="AD46" s="12"/>
      <c r="AE46" s="12"/>
      <c r="AF46" s="12"/>
      <c r="AG46" s="16">
        <f t="shared" si="6"/>
        <v>-2.4306385708989802</v>
      </c>
    </row>
    <row r="47" spans="1:33">
      <c r="A47" s="8" t="s">
        <v>79</v>
      </c>
      <c r="B47" s="9">
        <v>0</v>
      </c>
      <c r="C47" s="9">
        <v>76.766984059999999</v>
      </c>
      <c r="D47" s="9">
        <v>0.33723704454722903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3.8279265024</v>
      </c>
      <c r="M47" s="14">
        <f>C65*21</f>
        <v>359.35138536417543</v>
      </c>
      <c r="N47" s="14">
        <f>D65*310</f>
        <v>60.008401523571344</v>
      </c>
      <c r="O47" s="14">
        <v>0</v>
      </c>
      <c r="P47" s="15">
        <f t="shared" si="3"/>
        <v>423.18771339014677</v>
      </c>
      <c r="R47" s="358" t="s">
        <v>385</v>
      </c>
      <c r="S47" s="9">
        <v>0</v>
      </c>
      <c r="T47" s="9">
        <v>76.766984059999999</v>
      </c>
      <c r="U47" s="9">
        <v>0.33723704454722903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3.8279265024</v>
      </c>
      <c r="AD47" s="14">
        <f>T65*21</f>
        <v>359.35138536417543</v>
      </c>
      <c r="AE47" s="14">
        <f>U65*310</f>
        <v>60.008401523571344</v>
      </c>
      <c r="AF47" s="14">
        <v>0</v>
      </c>
      <c r="AG47" s="15">
        <f t="shared" si="6"/>
        <v>423.18771339014677</v>
      </c>
    </row>
    <row r="48" spans="1:33">
      <c r="A48" s="10" t="s">
        <v>83</v>
      </c>
      <c r="B48" s="12"/>
      <c r="C48" s="11">
        <v>74.525074000000004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243.46577112789541</v>
      </c>
      <c r="N48" s="13">
        <v>0</v>
      </c>
      <c r="O48" s="13">
        <v>0</v>
      </c>
      <c r="P48" s="16">
        <f t="shared" si="3"/>
        <v>243.46577112789541</v>
      </c>
      <c r="R48" s="359" t="s">
        <v>386</v>
      </c>
      <c r="S48" s="12"/>
      <c r="T48" s="11">
        <v>74.525074000000004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243.46577112789541</v>
      </c>
      <c r="AE48" s="13">
        <v>0</v>
      </c>
      <c r="AF48" s="13">
        <v>0</v>
      </c>
      <c r="AG48" s="16">
        <f t="shared" si="6"/>
        <v>243.46577112789541</v>
      </c>
    </row>
    <row r="49" spans="1:33">
      <c r="A49" s="10" t="s">
        <v>87</v>
      </c>
      <c r="B49" s="12"/>
      <c r="C49" s="11">
        <v>2.2419100599999999</v>
      </c>
      <c r="D49" s="11">
        <v>0.33723704454722903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2.2847999999999997</v>
      </c>
      <c r="N49" s="13">
        <f>D67*310</f>
        <v>2.0236800000000001</v>
      </c>
      <c r="O49" s="13">
        <v>0</v>
      </c>
      <c r="P49" s="16">
        <f t="shared" si="3"/>
        <v>4.3084799999999994</v>
      </c>
      <c r="R49" s="359" t="s">
        <v>387</v>
      </c>
      <c r="S49" s="12"/>
      <c r="T49" s="11">
        <v>2.2419100599999999</v>
      </c>
      <c r="U49" s="11">
        <v>0.33723704454722903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2.2847999999999997</v>
      </c>
      <c r="AE49" s="13">
        <f>U67*310</f>
        <v>2.0236800000000001</v>
      </c>
      <c r="AF49" s="13">
        <v>0</v>
      </c>
      <c r="AG49" s="16">
        <f t="shared" si="6"/>
        <v>4.3084799999999994</v>
      </c>
    </row>
    <row r="50" spans="1:33" ht="26.4">
      <c r="A50" s="8" t="s">
        <v>91</v>
      </c>
      <c r="B50" s="9">
        <v>-10321.216314249899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3.8279265024</v>
      </c>
      <c r="M50" s="13">
        <f>C68*21</f>
        <v>11.580659999999998</v>
      </c>
      <c r="N50" s="13">
        <f>D68*310</f>
        <v>3.0771468000000004</v>
      </c>
      <c r="O50" s="13">
        <v>0</v>
      </c>
      <c r="P50" s="16">
        <f t="shared" si="3"/>
        <v>18.4857333024</v>
      </c>
      <c r="R50" s="358" t="s">
        <v>388</v>
      </c>
      <c r="S50" s="9">
        <v>-10321.216314249899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3.8279265024</v>
      </c>
      <c r="AD50" s="13">
        <f>T68*21</f>
        <v>11.580659999999998</v>
      </c>
      <c r="AE50" s="13">
        <f>U68*310</f>
        <v>3.0771468000000004</v>
      </c>
      <c r="AF50" s="13">
        <v>0</v>
      </c>
      <c r="AG50" s="16">
        <f t="shared" si="6"/>
        <v>18.4857333024</v>
      </c>
    </row>
    <row r="51" spans="1:33">
      <c r="A51" s="10" t="s">
        <v>95</v>
      </c>
      <c r="B51" s="11">
        <v>-6873.3055475831998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102.02015423627999</v>
      </c>
      <c r="N51" s="13">
        <f>D69*310</f>
        <v>54.907574723571337</v>
      </c>
      <c r="O51" s="13">
        <v>0</v>
      </c>
      <c r="P51" s="16">
        <f t="shared" si="3"/>
        <v>156.92772895985132</v>
      </c>
      <c r="R51" s="359" t="s">
        <v>389</v>
      </c>
      <c r="S51" s="11">
        <v>-6873.3055475831998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102.02015423627999</v>
      </c>
      <c r="AE51" s="13">
        <f>U69*310</f>
        <v>54.907574723571337</v>
      </c>
      <c r="AF51" s="13">
        <v>0</v>
      </c>
      <c r="AG51" s="16">
        <f t="shared" si="6"/>
        <v>156.92772895985132</v>
      </c>
    </row>
    <row r="52" spans="1:33">
      <c r="A52" s="10" t="s">
        <v>98</v>
      </c>
      <c r="B52" s="11">
        <v>-3447.91076666667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-3447.91076666667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173.90568195</v>
      </c>
      <c r="M54" s="9">
        <f>C72*21</f>
        <v>2.5538596649999998E-2</v>
      </c>
      <c r="N54" s="9">
        <f>D72*310</f>
        <v>1.507993326</v>
      </c>
      <c r="O54" s="9">
        <v>0</v>
      </c>
      <c r="P54" s="16">
        <f t="shared" si="3"/>
        <v>175.43921387264999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173.90568195</v>
      </c>
      <c r="AD54" s="9">
        <f>T72*21</f>
        <v>2.5538596649999998E-2</v>
      </c>
      <c r="AE54" s="9">
        <f>U72*310</f>
        <v>1.507993326</v>
      </c>
      <c r="AF54" s="9">
        <v>0</v>
      </c>
      <c r="AG54" s="16">
        <f t="shared" ref="AG54:AG56" si="7">SUM(AC54:AF54)</f>
        <v>175.43921387264999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173.90568195</v>
      </c>
      <c r="M55" s="11">
        <f>C73*21</f>
        <v>2.5538596649999998E-2</v>
      </c>
      <c r="N55" s="11">
        <f>D73*310</f>
        <v>1.507993326</v>
      </c>
      <c r="O55" s="12"/>
      <c r="P55" s="16">
        <f t="shared" si="3"/>
        <v>175.43921387264999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173.90568195</v>
      </c>
      <c r="AD55" s="11">
        <f>T73*21</f>
        <v>2.5538596649999998E-2</v>
      </c>
      <c r="AE55" s="11">
        <f>U73*310</f>
        <v>1.507993326</v>
      </c>
      <c r="AF55" s="12"/>
      <c r="AG55" s="16">
        <f t="shared" si="7"/>
        <v>175.43921387264999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1.3908744104574</v>
      </c>
      <c r="D57" s="9">
        <v>3.4477381914008101</v>
      </c>
      <c r="E57" s="9">
        <v>0</v>
      </c>
      <c r="F57" s="9">
        <v>0.40249452000000002</v>
      </c>
      <c r="G57" s="9">
        <v>14.81167716</v>
      </c>
      <c r="H57" s="9">
        <v>0</v>
      </c>
      <c r="I57" s="9">
        <v>0</v>
      </c>
      <c r="R57" s="358" t="s">
        <v>395</v>
      </c>
      <c r="S57" s="9">
        <v>0</v>
      </c>
      <c r="T57" s="9">
        <v>1.3908744104574</v>
      </c>
      <c r="U57" s="9">
        <v>3.4477381914008101</v>
      </c>
      <c r="V57" s="9">
        <v>0</v>
      </c>
      <c r="W57" s="9">
        <v>0.40249452000000002</v>
      </c>
      <c r="X57" s="9">
        <v>14.81167716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0.43474611600000002</v>
      </c>
      <c r="D58" s="11">
        <v>1.12761192E-2</v>
      </c>
      <c r="E58" s="12"/>
      <c r="F58" s="11">
        <v>0.40249452000000002</v>
      </c>
      <c r="G58" s="11">
        <v>14.81167716</v>
      </c>
      <c r="H58" s="11">
        <v>0</v>
      </c>
      <c r="I58" s="11">
        <v>0</v>
      </c>
      <c r="R58" s="359" t="s">
        <v>396</v>
      </c>
      <c r="S58" s="12"/>
      <c r="T58" s="11">
        <v>0.43474611600000002</v>
      </c>
      <c r="U58" s="11">
        <v>1.12761192E-2</v>
      </c>
      <c r="V58" s="12"/>
      <c r="W58" s="11">
        <v>0.40249452000000002</v>
      </c>
      <c r="X58" s="11">
        <v>14.81167716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2.3099342318782501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2.3099342318782501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0.98469700820346395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0.98469700820346395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0.141830832119102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0.141830832119102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0.956128294457401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0.956128294457401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-2.4306385708989802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-2.4306385708989802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-2.4306385708989802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-2.4306385708989802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3.8279265024</v>
      </c>
      <c r="C65" s="9">
        <v>17.111970731627402</v>
      </c>
      <c r="D65" s="9">
        <v>0.19357548878571401</v>
      </c>
      <c r="E65" s="9">
        <v>0</v>
      </c>
      <c r="F65" s="9">
        <v>0.27</v>
      </c>
      <c r="G65" s="9">
        <v>4.7380000000000004</v>
      </c>
      <c r="H65" s="9">
        <v>0.104</v>
      </c>
      <c r="I65" s="9">
        <v>8.9999999999999993E-3</v>
      </c>
      <c r="R65" s="358" t="s">
        <v>403</v>
      </c>
      <c r="S65" s="9">
        <v>3.8279265024</v>
      </c>
      <c r="T65" s="9">
        <v>17.111970731627402</v>
      </c>
      <c r="U65" s="9">
        <v>0.19357548878571401</v>
      </c>
      <c r="V65" s="9">
        <v>0</v>
      </c>
      <c r="W65" s="9">
        <v>0.27</v>
      </c>
      <c r="X65" s="9">
        <v>4.7380000000000004</v>
      </c>
      <c r="Y65" s="9">
        <v>0.104</v>
      </c>
      <c r="Z65" s="9">
        <v>8.9999999999999993E-3</v>
      </c>
    </row>
    <row r="66" spans="1:26">
      <c r="A66" s="10" t="s">
        <v>80</v>
      </c>
      <c r="B66" s="13">
        <v>0</v>
      </c>
      <c r="C66" s="13">
        <v>11.5936081489474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11.5936081489474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0.10879999999999999</v>
      </c>
      <c r="D67" s="13">
        <v>6.5279999999999999E-3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0.10879999999999999</v>
      </c>
      <c r="U67" s="13">
        <v>6.5279999999999999E-3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3.8279265024</v>
      </c>
      <c r="C68" s="13">
        <v>0.55145999999999995</v>
      </c>
      <c r="D68" s="13">
        <v>9.9262800000000009E-3</v>
      </c>
      <c r="E68" s="13">
        <v>0</v>
      </c>
      <c r="F68" s="13">
        <v>0.27</v>
      </c>
      <c r="G68" s="13">
        <v>4.7380000000000004</v>
      </c>
      <c r="H68" s="13">
        <v>0.104</v>
      </c>
      <c r="I68" s="13">
        <v>8.9999999999999993E-3</v>
      </c>
      <c r="R68" s="358" t="s">
        <v>406</v>
      </c>
      <c r="S68" s="13">
        <v>3.8279265024</v>
      </c>
      <c r="T68" s="13">
        <v>0.55145999999999995</v>
      </c>
      <c r="U68" s="13">
        <v>9.9262800000000009E-3</v>
      </c>
      <c r="V68" s="13">
        <v>0</v>
      </c>
      <c r="W68" s="13">
        <v>0.27</v>
      </c>
      <c r="X68" s="13">
        <v>4.7380000000000004</v>
      </c>
      <c r="Y68" s="13">
        <v>0.104</v>
      </c>
      <c r="Z68" s="13">
        <v>8.9999999999999993E-3</v>
      </c>
    </row>
    <row r="69" spans="1:26">
      <c r="A69" s="10" t="s">
        <v>92</v>
      </c>
      <c r="B69" s="13">
        <v>0</v>
      </c>
      <c r="C69" s="13">
        <v>4.8581025826799999</v>
      </c>
      <c r="D69" s="13">
        <v>0.177121208785714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4.8581025826799999</v>
      </c>
      <c r="U69" s="13">
        <v>0.177121208785714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173.90568195</v>
      </c>
      <c r="C72" s="9">
        <v>1.2161236499999999E-3</v>
      </c>
      <c r="D72" s="9">
        <v>4.8644945999999998E-3</v>
      </c>
      <c r="E72" s="9">
        <v>0</v>
      </c>
      <c r="F72" s="9">
        <v>0.78869999999999996</v>
      </c>
      <c r="G72" s="9">
        <v>4.6300000000000001E-2</v>
      </c>
      <c r="H72" s="9">
        <v>0.52090000000000003</v>
      </c>
      <c r="I72" s="9">
        <v>0.1037</v>
      </c>
      <c r="R72" s="358" t="s">
        <v>409</v>
      </c>
      <c r="S72" s="9">
        <v>173.90568195</v>
      </c>
      <c r="T72" s="9">
        <v>1.2161236499999999E-3</v>
      </c>
      <c r="U72" s="9">
        <v>4.8644945999999998E-3</v>
      </c>
      <c r="V72" s="9">
        <v>0</v>
      </c>
      <c r="W72" s="9">
        <v>0.78869999999999996</v>
      </c>
      <c r="X72" s="9">
        <v>4.6300000000000001E-2</v>
      </c>
      <c r="Y72" s="9">
        <v>0.52090000000000003</v>
      </c>
      <c r="Z72" s="9">
        <v>0.1037</v>
      </c>
    </row>
    <row r="73" spans="1:26" ht="26.4">
      <c r="A73" s="10" t="s">
        <v>159</v>
      </c>
      <c r="B73" s="11">
        <v>173.90568195</v>
      </c>
      <c r="C73" s="11">
        <v>1.2161236499999999E-3</v>
      </c>
      <c r="D73" s="11">
        <v>4.8644945999999998E-3</v>
      </c>
      <c r="E73" s="12"/>
      <c r="F73" s="11">
        <v>0.78869999999999996</v>
      </c>
      <c r="G73" s="11">
        <v>4.6300000000000001E-2</v>
      </c>
      <c r="H73" s="11">
        <v>0.52090000000000003</v>
      </c>
      <c r="I73" s="11">
        <v>0.1037</v>
      </c>
      <c r="R73" s="359" t="s">
        <v>410</v>
      </c>
      <c r="S73" s="11">
        <v>173.90568195</v>
      </c>
      <c r="T73" s="11">
        <v>1.2161236499999999E-3</v>
      </c>
      <c r="U73" s="11">
        <v>4.8644945999999998E-3</v>
      </c>
      <c r="V73" s="12"/>
      <c r="W73" s="11">
        <v>0.78869999999999996</v>
      </c>
      <c r="X73" s="11">
        <v>4.6300000000000001E-2</v>
      </c>
      <c r="Y73" s="11">
        <v>0.52090000000000003</v>
      </c>
      <c r="Z73" s="11">
        <v>0.1037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M36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6.44140625" style="4" customWidth="1"/>
    <col min="4" max="4" width="5.5546875" style="4" customWidth="1"/>
    <col min="5" max="5" width="7.5546875" style="4" customWidth="1"/>
    <col min="6" max="7" width="6.441406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6.44140625" style="4" customWidth="1"/>
    <col min="21" max="21" width="5.5546875" style="4" customWidth="1"/>
    <col min="22" max="22" width="7.5546875" style="4" customWidth="1"/>
    <col min="23" max="24" width="6.441406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167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-4895.5482591764103</v>
      </c>
      <c r="C4" s="9">
        <v>99.975788173511802</v>
      </c>
      <c r="D4" s="9">
        <v>4.1142184409159501</v>
      </c>
      <c r="E4" s="9">
        <v>4.0935375000000001</v>
      </c>
      <c r="F4" s="9">
        <v>13.040485339</v>
      </c>
      <c r="G4" s="9">
        <v>71.148433100000005</v>
      </c>
      <c r="H4" s="9">
        <v>15.247460630000001</v>
      </c>
      <c r="I4" s="9">
        <v>22.581911252000001</v>
      </c>
      <c r="K4" s="8" t="s">
        <v>138</v>
      </c>
      <c r="L4" s="14">
        <v>-4895.5482591764103</v>
      </c>
      <c r="M4" s="14">
        <f>C4*21</f>
        <v>2099.4915516437477</v>
      </c>
      <c r="N4" s="14">
        <f t="shared" ref="N4:N10" si="0">D4*310</f>
        <v>1275.4077166839445</v>
      </c>
      <c r="O4" s="14">
        <v>4.0935375000000001</v>
      </c>
      <c r="P4" s="15">
        <f>SUM(L4:O4)</f>
        <v>-1516.5554533487182</v>
      </c>
      <c r="Q4" s="17"/>
      <c r="R4" s="358" t="s">
        <v>344</v>
      </c>
      <c r="S4" s="9">
        <v>-4895.5482591764103</v>
      </c>
      <c r="T4" s="9">
        <v>99.975788173511802</v>
      </c>
      <c r="U4" s="9">
        <v>4.1142184409159501</v>
      </c>
      <c r="V4" s="9">
        <v>4.0935375000000001</v>
      </c>
      <c r="W4" s="9">
        <v>13.040485339</v>
      </c>
      <c r="X4" s="9">
        <v>71.148433100000005</v>
      </c>
      <c r="Y4" s="9">
        <v>15.247460630000001</v>
      </c>
      <c r="Z4" s="9">
        <v>22.581911252000001</v>
      </c>
      <c r="AB4" s="358" t="s">
        <v>344</v>
      </c>
      <c r="AC4" s="14">
        <v>-4895.5482591764103</v>
      </c>
      <c r="AD4" s="14">
        <f>T4*21</f>
        <v>2099.4915516437477</v>
      </c>
      <c r="AE4" s="14">
        <f t="shared" ref="AE4:AE10" si="1">U4*310</f>
        <v>1275.4077166839445</v>
      </c>
      <c r="AF4" s="14">
        <v>4.0935375000000001</v>
      </c>
      <c r="AG4" s="15">
        <f>SUM(AC4:AF4)</f>
        <v>-1516.5554533487182</v>
      </c>
    </row>
    <row r="5" spans="1:33">
      <c r="A5" s="8" t="s">
        <v>73</v>
      </c>
      <c r="B5" s="9">
        <v>4865.5999431272403</v>
      </c>
      <c r="C5" s="9">
        <v>8.1454623296200008</v>
      </c>
      <c r="D5" s="9">
        <v>0.15398283546899999</v>
      </c>
      <c r="E5" s="9">
        <v>0</v>
      </c>
      <c r="F5" s="9">
        <v>12.257319739</v>
      </c>
      <c r="G5" s="9">
        <v>40.58088102</v>
      </c>
      <c r="H5" s="9">
        <v>10.05875063</v>
      </c>
      <c r="I5" s="9">
        <v>21.273241251999998</v>
      </c>
      <c r="K5" s="8" t="s">
        <v>73</v>
      </c>
      <c r="L5" s="14">
        <v>4865.5999431272403</v>
      </c>
      <c r="M5" s="14">
        <f t="shared" ref="M5:M10" si="2">C5*21</f>
        <v>171.05470892202001</v>
      </c>
      <c r="N5" s="14">
        <f t="shared" si="0"/>
        <v>47.734678995389999</v>
      </c>
      <c r="O5" s="14">
        <v>0</v>
      </c>
      <c r="P5" s="15">
        <f t="shared" ref="P5:P56" si="3">SUM(L5:O5)</f>
        <v>5084.3893310446501</v>
      </c>
      <c r="R5" s="358" t="s">
        <v>345</v>
      </c>
      <c r="S5" s="9">
        <v>4865.5999431272403</v>
      </c>
      <c r="T5" s="9">
        <v>8.1454623296200008</v>
      </c>
      <c r="U5" s="9">
        <v>0.15398283546899999</v>
      </c>
      <c r="V5" s="9">
        <v>0</v>
      </c>
      <c r="W5" s="9">
        <v>12.257319739</v>
      </c>
      <c r="X5" s="9">
        <v>40.58088102</v>
      </c>
      <c r="Y5" s="9">
        <v>10.05875063</v>
      </c>
      <c r="Z5" s="9">
        <v>21.273241251999998</v>
      </c>
      <c r="AB5" s="358" t="s">
        <v>345</v>
      </c>
      <c r="AC5" s="14">
        <v>4865.5999431272403</v>
      </c>
      <c r="AD5" s="14">
        <f t="shared" ref="AD5:AD10" si="4">T5*21</f>
        <v>171.05470892202001</v>
      </c>
      <c r="AE5" s="14">
        <f t="shared" si="1"/>
        <v>47.734678995389999</v>
      </c>
      <c r="AF5" s="14">
        <v>0</v>
      </c>
      <c r="AG5" s="15">
        <f t="shared" ref="AG5:AG30" si="5">SUM(AC5:AF5)</f>
        <v>5084.3893310446501</v>
      </c>
    </row>
    <row r="6" spans="1:33">
      <c r="A6" s="8" t="s">
        <v>77</v>
      </c>
      <c r="B6" s="9">
        <v>4860.5140307190004</v>
      </c>
      <c r="C6" s="9">
        <v>1.32695914264</v>
      </c>
      <c r="D6" s="9">
        <v>0.15398283546899999</v>
      </c>
      <c r="E6" s="9">
        <v>0</v>
      </c>
      <c r="F6" s="9">
        <v>12.257319739</v>
      </c>
      <c r="G6" s="9">
        <v>40.58088102</v>
      </c>
      <c r="H6" s="9">
        <v>5.0652506300000004</v>
      </c>
      <c r="I6" s="9">
        <v>21.273241251999998</v>
      </c>
      <c r="K6" s="8" t="s">
        <v>77</v>
      </c>
      <c r="L6" s="14">
        <v>4860.5140307190004</v>
      </c>
      <c r="M6" s="14">
        <f t="shared" si="2"/>
        <v>27.86614199544</v>
      </c>
      <c r="N6" s="14">
        <f t="shared" si="0"/>
        <v>47.734678995389999</v>
      </c>
      <c r="O6" s="14">
        <v>0</v>
      </c>
      <c r="P6" s="15">
        <f t="shared" si="3"/>
        <v>4936.11485170983</v>
      </c>
      <c r="R6" s="358" t="s">
        <v>346</v>
      </c>
      <c r="S6" s="9">
        <v>4860.5140307190004</v>
      </c>
      <c r="T6" s="9">
        <v>1.32695914264</v>
      </c>
      <c r="U6" s="9">
        <v>0.15398283546899999</v>
      </c>
      <c r="V6" s="9">
        <v>0</v>
      </c>
      <c r="W6" s="9">
        <v>12.257319739</v>
      </c>
      <c r="X6" s="9">
        <v>40.58088102</v>
      </c>
      <c r="Y6" s="9">
        <v>5.0652506300000004</v>
      </c>
      <c r="Z6" s="9">
        <v>21.273241251999998</v>
      </c>
      <c r="AB6" s="358" t="s">
        <v>346</v>
      </c>
      <c r="AC6" s="14">
        <v>4860.5140307190004</v>
      </c>
      <c r="AD6" s="14">
        <f t="shared" si="4"/>
        <v>27.86614199544</v>
      </c>
      <c r="AE6" s="14">
        <f t="shared" si="1"/>
        <v>47.734678995389999</v>
      </c>
      <c r="AF6" s="14">
        <v>0</v>
      </c>
      <c r="AG6" s="15">
        <f t="shared" si="5"/>
        <v>4936.11485170983</v>
      </c>
    </row>
    <row r="7" spans="1:33">
      <c r="A7" s="10" t="s">
        <v>81</v>
      </c>
      <c r="B7" s="11">
        <v>2777.8225997</v>
      </c>
      <c r="C7" s="11">
        <v>4.7471749000000001E-2</v>
      </c>
      <c r="D7" s="11">
        <v>2.6530890299999998E-2</v>
      </c>
      <c r="E7" s="12"/>
      <c r="F7" s="11">
        <v>4.9156739610000004</v>
      </c>
      <c r="G7" s="11">
        <v>2.6853462829999999</v>
      </c>
      <c r="H7" s="11">
        <v>0.59858190899999997</v>
      </c>
      <c r="I7" s="11">
        <v>18.056150087999999</v>
      </c>
      <c r="K7" s="10" t="s">
        <v>81</v>
      </c>
      <c r="L7" s="11">
        <v>2777.8225997</v>
      </c>
      <c r="M7" s="13">
        <f t="shared" si="2"/>
        <v>0.99690672899999999</v>
      </c>
      <c r="N7" s="11">
        <f t="shared" si="0"/>
        <v>8.2245759930000002</v>
      </c>
      <c r="O7" s="12"/>
      <c r="P7" s="16">
        <f t="shared" si="3"/>
        <v>2787.044082422</v>
      </c>
      <c r="R7" s="359" t="s">
        <v>347</v>
      </c>
      <c r="S7" s="11">
        <v>2777.8225997</v>
      </c>
      <c r="T7" s="11">
        <v>4.7471749000000001E-2</v>
      </c>
      <c r="U7" s="11">
        <v>2.6530890299999998E-2</v>
      </c>
      <c r="V7" s="12"/>
      <c r="W7" s="11">
        <v>4.9156739610000004</v>
      </c>
      <c r="X7" s="11">
        <v>2.6853462829999999</v>
      </c>
      <c r="Y7" s="11">
        <v>0.59858190899999997</v>
      </c>
      <c r="Z7" s="11">
        <v>18.056150087999999</v>
      </c>
      <c r="AB7" s="359" t="s">
        <v>347</v>
      </c>
      <c r="AC7" s="11">
        <v>2777.8225997</v>
      </c>
      <c r="AD7" s="13">
        <f t="shared" si="4"/>
        <v>0.99690672899999999</v>
      </c>
      <c r="AE7" s="11">
        <f t="shared" si="1"/>
        <v>8.2245759930000002</v>
      </c>
      <c r="AF7" s="12"/>
      <c r="AG7" s="16">
        <f t="shared" si="5"/>
        <v>2787.044082422</v>
      </c>
    </row>
    <row r="8" spans="1:33" ht="26.4">
      <c r="A8" s="10" t="s">
        <v>85</v>
      </c>
      <c r="B8" s="11">
        <v>250.71339091900001</v>
      </c>
      <c r="C8" s="11">
        <v>8.9255989399999996E-3</v>
      </c>
      <c r="D8" s="11">
        <v>1.213777569E-3</v>
      </c>
      <c r="E8" s="12"/>
      <c r="F8" s="11">
        <v>0.45178640599999997</v>
      </c>
      <c r="G8" s="11">
        <v>0.57068736499999995</v>
      </c>
      <c r="H8" s="11">
        <v>0.124611941</v>
      </c>
      <c r="I8" s="11">
        <v>0.45886807400000001</v>
      </c>
      <c r="K8" s="10" t="s">
        <v>85</v>
      </c>
      <c r="L8" s="11">
        <v>250.71339091900001</v>
      </c>
      <c r="M8" s="13">
        <f t="shared" si="2"/>
        <v>0.18743757774</v>
      </c>
      <c r="N8" s="11">
        <f t="shared" si="0"/>
        <v>0.37627104638999997</v>
      </c>
      <c r="O8" s="12"/>
      <c r="P8" s="16">
        <f t="shared" si="3"/>
        <v>251.27709954313002</v>
      </c>
      <c r="R8" s="359" t="s">
        <v>348</v>
      </c>
      <c r="S8" s="11">
        <v>250.71339091900001</v>
      </c>
      <c r="T8" s="11">
        <v>8.9255989399999996E-3</v>
      </c>
      <c r="U8" s="11">
        <v>1.213777569E-3</v>
      </c>
      <c r="V8" s="12"/>
      <c r="W8" s="11">
        <v>0.45178640599999997</v>
      </c>
      <c r="X8" s="11">
        <v>0.57068736499999995</v>
      </c>
      <c r="Y8" s="11">
        <v>0.124611941</v>
      </c>
      <c r="Z8" s="11">
        <v>0.45886807400000001</v>
      </c>
      <c r="AB8" s="359" t="s">
        <v>348</v>
      </c>
      <c r="AC8" s="11">
        <v>250.71339091900001</v>
      </c>
      <c r="AD8" s="13">
        <f t="shared" si="4"/>
        <v>0.18743757774</v>
      </c>
      <c r="AE8" s="11">
        <f t="shared" si="1"/>
        <v>0.37627104638999997</v>
      </c>
      <c r="AF8" s="12"/>
      <c r="AG8" s="16">
        <f t="shared" si="5"/>
        <v>251.27709954313002</v>
      </c>
    </row>
    <row r="9" spans="1:33">
      <c r="A9" s="10" t="s">
        <v>89</v>
      </c>
      <c r="B9" s="11">
        <v>980.72997090000001</v>
      </c>
      <c r="C9" s="11">
        <v>0.2821790347</v>
      </c>
      <c r="D9" s="11">
        <v>0.1194819984</v>
      </c>
      <c r="E9" s="12"/>
      <c r="F9" s="11">
        <v>6.0553999999999997</v>
      </c>
      <c r="G9" s="11">
        <v>22.870100000000001</v>
      </c>
      <c r="H9" s="11">
        <v>2.7867999999999999</v>
      </c>
      <c r="I9" s="11">
        <v>0.12262000000000001</v>
      </c>
      <c r="K9" s="10" t="s">
        <v>89</v>
      </c>
      <c r="L9" s="11">
        <v>980.72997090000001</v>
      </c>
      <c r="M9" s="13">
        <f t="shared" si="2"/>
        <v>5.9257597287000001</v>
      </c>
      <c r="N9" s="11">
        <f t="shared" si="0"/>
        <v>37.039419504000001</v>
      </c>
      <c r="O9" s="12"/>
      <c r="P9" s="16">
        <f t="shared" si="3"/>
        <v>1023.6951501327</v>
      </c>
      <c r="R9" s="359" t="s">
        <v>349</v>
      </c>
      <c r="S9" s="11">
        <v>980.72997090000001</v>
      </c>
      <c r="T9" s="11">
        <v>0.2821790347</v>
      </c>
      <c r="U9" s="11">
        <v>0.1194819984</v>
      </c>
      <c r="V9" s="12"/>
      <c r="W9" s="11">
        <v>6.0553999999999997</v>
      </c>
      <c r="X9" s="11">
        <v>22.870100000000001</v>
      </c>
      <c r="Y9" s="11">
        <v>2.7867999999999999</v>
      </c>
      <c r="Z9" s="11">
        <v>0.12262000000000001</v>
      </c>
      <c r="AB9" s="359" t="s">
        <v>349</v>
      </c>
      <c r="AC9" s="11">
        <v>980.72997090000001</v>
      </c>
      <c r="AD9" s="13">
        <f t="shared" si="4"/>
        <v>5.9257597287000001</v>
      </c>
      <c r="AE9" s="11">
        <f t="shared" si="1"/>
        <v>37.039419504000001</v>
      </c>
      <c r="AF9" s="12"/>
      <c r="AG9" s="16">
        <f t="shared" si="5"/>
        <v>1023.6951501327</v>
      </c>
    </row>
    <row r="10" spans="1:33">
      <c r="A10" s="10" t="s">
        <v>93</v>
      </c>
      <c r="B10" s="11">
        <v>851.24806920000003</v>
      </c>
      <c r="C10" s="11">
        <v>0.98838276000000003</v>
      </c>
      <c r="D10" s="11">
        <v>6.7561692000000003E-3</v>
      </c>
      <c r="E10" s="12"/>
      <c r="F10" s="11">
        <v>0.83445937199999998</v>
      </c>
      <c r="G10" s="11">
        <v>14.454747372</v>
      </c>
      <c r="H10" s="11">
        <v>1.5552567799999999</v>
      </c>
      <c r="I10" s="11">
        <v>2.63560309</v>
      </c>
      <c r="K10" s="10" t="s">
        <v>93</v>
      </c>
      <c r="L10" s="11">
        <v>851.24806920000003</v>
      </c>
      <c r="M10" s="13">
        <f t="shared" si="2"/>
        <v>20.75603796</v>
      </c>
      <c r="N10" s="11">
        <f t="shared" si="0"/>
        <v>2.0944124520000003</v>
      </c>
      <c r="O10" s="12"/>
      <c r="P10" s="16">
        <f t="shared" si="3"/>
        <v>874.09851961200002</v>
      </c>
      <c r="R10" s="359" t="s">
        <v>350</v>
      </c>
      <c r="S10" s="11">
        <v>851.24806920000003</v>
      </c>
      <c r="T10" s="11">
        <v>0.98838276000000003</v>
      </c>
      <c r="U10" s="11">
        <v>6.7561692000000003E-3</v>
      </c>
      <c r="V10" s="12"/>
      <c r="W10" s="11">
        <v>0.83445937199999998</v>
      </c>
      <c r="X10" s="11">
        <v>14.454747372</v>
      </c>
      <c r="Y10" s="11">
        <v>1.5552567799999999</v>
      </c>
      <c r="Z10" s="11">
        <v>2.63560309</v>
      </c>
      <c r="AB10" s="359" t="s">
        <v>350</v>
      </c>
      <c r="AC10" s="11">
        <v>851.24806920000003</v>
      </c>
      <c r="AD10" s="13">
        <f t="shared" si="4"/>
        <v>20.75603796</v>
      </c>
      <c r="AE10" s="11">
        <f t="shared" si="1"/>
        <v>2.0944124520000003</v>
      </c>
      <c r="AF10" s="12"/>
      <c r="AG10" s="16">
        <f t="shared" si="5"/>
        <v>874.09851961200002</v>
      </c>
    </row>
    <row r="11" spans="1:33">
      <c r="A11" s="8" t="s">
        <v>96</v>
      </c>
      <c r="B11" s="9">
        <v>5.0859124082429998</v>
      </c>
      <c r="C11" s="9">
        <v>6.8185031869800001</v>
      </c>
      <c r="D11" s="9">
        <v>0</v>
      </c>
      <c r="E11" s="9">
        <v>0</v>
      </c>
      <c r="F11" s="9">
        <v>0</v>
      </c>
      <c r="G11" s="9">
        <v>0</v>
      </c>
      <c r="H11" s="9">
        <v>4.9935</v>
      </c>
      <c r="I11" s="9">
        <v>0</v>
      </c>
      <c r="K11" s="8" t="s">
        <v>96</v>
      </c>
      <c r="L11" s="14">
        <v>5.0859124082429998</v>
      </c>
      <c r="M11" s="14">
        <f>C11*21</f>
        <v>143.18856692657999</v>
      </c>
      <c r="N11" s="14">
        <v>0</v>
      </c>
      <c r="O11" s="14">
        <v>0</v>
      </c>
      <c r="P11" s="15">
        <f t="shared" si="3"/>
        <v>148.27447933482298</v>
      </c>
      <c r="R11" s="358" t="s">
        <v>351</v>
      </c>
      <c r="S11" s="9">
        <v>5.0859124082429998</v>
      </c>
      <c r="T11" s="9">
        <v>6.8185031869800001</v>
      </c>
      <c r="U11" s="9">
        <v>0</v>
      </c>
      <c r="V11" s="9">
        <v>0</v>
      </c>
      <c r="W11" s="9">
        <v>0</v>
      </c>
      <c r="X11" s="9">
        <v>0</v>
      </c>
      <c r="Y11" s="9">
        <v>4.9935</v>
      </c>
      <c r="Z11" s="9">
        <v>0</v>
      </c>
      <c r="AB11" s="358" t="s">
        <v>351</v>
      </c>
      <c r="AC11" s="14">
        <v>5.0859124082429998</v>
      </c>
      <c r="AD11" s="14">
        <f>T11*21</f>
        <v>143.18856692657999</v>
      </c>
      <c r="AE11" s="14">
        <v>0</v>
      </c>
      <c r="AF11" s="14">
        <v>0</v>
      </c>
      <c r="AG11" s="15">
        <f t="shared" si="5"/>
        <v>148.27447933482298</v>
      </c>
    </row>
    <row r="12" spans="1:33">
      <c r="A12" s="10" t="s">
        <v>99</v>
      </c>
      <c r="B12" s="11">
        <v>2.7781229999999999</v>
      </c>
      <c r="C12" s="11">
        <v>1.000243</v>
      </c>
      <c r="D12" s="11">
        <v>0</v>
      </c>
      <c r="E12" s="12"/>
      <c r="F12" s="11">
        <v>0</v>
      </c>
      <c r="G12" s="11">
        <v>0</v>
      </c>
      <c r="H12" s="11">
        <v>0.71360000000000001</v>
      </c>
      <c r="I12" s="11">
        <v>0</v>
      </c>
      <c r="K12" s="10" t="s">
        <v>99</v>
      </c>
      <c r="L12" s="11">
        <v>2.7781229999999999</v>
      </c>
      <c r="M12" s="11">
        <f>C12*21</f>
        <v>21.005102999999998</v>
      </c>
      <c r="N12" s="11">
        <v>0</v>
      </c>
      <c r="O12" s="12"/>
      <c r="P12" s="16">
        <f t="shared" si="3"/>
        <v>23.783225999999999</v>
      </c>
      <c r="R12" s="359" t="s">
        <v>352</v>
      </c>
      <c r="S12" s="11">
        <v>2.7781229999999999</v>
      </c>
      <c r="T12" s="11">
        <v>1.000243</v>
      </c>
      <c r="U12" s="11">
        <v>0</v>
      </c>
      <c r="V12" s="12"/>
      <c r="W12" s="11">
        <v>0</v>
      </c>
      <c r="X12" s="11">
        <v>0</v>
      </c>
      <c r="Y12" s="11">
        <v>0.71360000000000001</v>
      </c>
      <c r="Z12" s="11">
        <v>0</v>
      </c>
      <c r="AB12" s="359" t="s">
        <v>352</v>
      </c>
      <c r="AC12" s="11">
        <v>2.7781229999999999</v>
      </c>
      <c r="AD12" s="11">
        <f>T12*21</f>
        <v>21.005102999999998</v>
      </c>
      <c r="AE12" s="11">
        <v>0</v>
      </c>
      <c r="AF12" s="12"/>
      <c r="AG12" s="16">
        <f t="shared" si="5"/>
        <v>23.783225999999999</v>
      </c>
    </row>
    <row r="13" spans="1:33">
      <c r="A13" s="10" t="s">
        <v>102</v>
      </c>
      <c r="B13" s="11">
        <v>2.3077894082429999</v>
      </c>
      <c r="C13" s="11">
        <v>5.8182601869799999</v>
      </c>
      <c r="D13" s="11">
        <v>0</v>
      </c>
      <c r="E13" s="12"/>
      <c r="F13" s="11">
        <v>0</v>
      </c>
      <c r="G13" s="11">
        <v>0</v>
      </c>
      <c r="H13" s="11">
        <v>4.2798999999999996</v>
      </c>
      <c r="I13" s="11">
        <v>0</v>
      </c>
      <c r="K13" s="10" t="s">
        <v>102</v>
      </c>
      <c r="L13" s="11">
        <v>2.3077894082429999</v>
      </c>
      <c r="M13" s="11">
        <f>C13*21</f>
        <v>122.18346392658</v>
      </c>
      <c r="N13" s="11">
        <v>0</v>
      </c>
      <c r="O13" s="12"/>
      <c r="P13" s="16">
        <f t="shared" si="3"/>
        <v>124.491253334823</v>
      </c>
      <c r="R13" s="359" t="s">
        <v>353</v>
      </c>
      <c r="S13" s="11">
        <v>2.3077894082429999</v>
      </c>
      <c r="T13" s="11">
        <v>5.8182601869799999</v>
      </c>
      <c r="U13" s="11">
        <v>0</v>
      </c>
      <c r="V13" s="12"/>
      <c r="W13" s="11">
        <v>0</v>
      </c>
      <c r="X13" s="11">
        <v>0</v>
      </c>
      <c r="Y13" s="11">
        <v>4.2798999999999996</v>
      </c>
      <c r="Z13" s="11">
        <v>0</v>
      </c>
      <c r="AB13" s="359" t="s">
        <v>353</v>
      </c>
      <c r="AC13" s="11">
        <v>2.3077894082429999</v>
      </c>
      <c r="AD13" s="11">
        <f>T13*21</f>
        <v>122.18346392658</v>
      </c>
      <c r="AE13" s="11">
        <v>0</v>
      </c>
      <c r="AF13" s="12"/>
      <c r="AG13" s="16">
        <f t="shared" si="5"/>
        <v>124.491253334823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267.11359574028899</v>
      </c>
      <c r="M15" s="14">
        <f>C16*21</f>
        <v>0</v>
      </c>
      <c r="N15" s="14">
        <f>D16*310</f>
        <v>0</v>
      </c>
      <c r="O15" s="14">
        <v>4.0935375000000001</v>
      </c>
      <c r="P15" s="15">
        <f t="shared" si="3"/>
        <v>271.20713324028901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267.11359574028899</v>
      </c>
      <c r="AD15" s="14">
        <f>T16*21</f>
        <v>0</v>
      </c>
      <c r="AE15" s="14">
        <f>U16*310</f>
        <v>0</v>
      </c>
      <c r="AF15" s="14">
        <v>4.0935375000000001</v>
      </c>
      <c r="AG15" s="15">
        <f t="shared" si="5"/>
        <v>271.20713324028901</v>
      </c>
    </row>
    <row r="16" spans="1:33" ht="26.4">
      <c r="A16" s="8" t="s">
        <v>74</v>
      </c>
      <c r="B16" s="9">
        <v>267.11359574028899</v>
      </c>
      <c r="C16" s="9">
        <v>0</v>
      </c>
      <c r="D16" s="9">
        <v>0</v>
      </c>
      <c r="E16" s="9">
        <v>4.0935375000000001</v>
      </c>
      <c r="F16" s="9">
        <v>4.6899999999999997E-3</v>
      </c>
      <c r="G16" s="9">
        <v>7.2156500000000001</v>
      </c>
      <c r="H16" s="9">
        <v>5.0827099999999996</v>
      </c>
      <c r="I16" s="9">
        <v>1.29867</v>
      </c>
      <c r="K16" s="8" t="s">
        <v>78</v>
      </c>
      <c r="L16" s="14">
        <v>255.78918437028901</v>
      </c>
      <c r="M16" s="14">
        <v>0</v>
      </c>
      <c r="N16" s="14">
        <v>0</v>
      </c>
      <c r="O16" s="14">
        <v>0</v>
      </c>
      <c r="P16" s="15">
        <f t="shared" si="3"/>
        <v>255.78918437028901</v>
      </c>
      <c r="R16" s="358" t="s">
        <v>356</v>
      </c>
      <c r="S16" s="9">
        <v>267.11359574028899</v>
      </c>
      <c r="T16" s="9">
        <v>0</v>
      </c>
      <c r="U16" s="9">
        <v>0</v>
      </c>
      <c r="V16" s="9">
        <v>4.0935375000000001</v>
      </c>
      <c r="W16" s="9">
        <v>4.6899999999999997E-3</v>
      </c>
      <c r="X16" s="9">
        <v>7.2156500000000001</v>
      </c>
      <c r="Y16" s="9">
        <v>5.0827099999999996</v>
      </c>
      <c r="Z16" s="9">
        <v>1.29867</v>
      </c>
      <c r="AB16" s="358" t="s">
        <v>357</v>
      </c>
      <c r="AC16" s="14">
        <v>255.78918437028901</v>
      </c>
      <c r="AD16" s="14">
        <v>0</v>
      </c>
      <c r="AE16" s="14">
        <v>0</v>
      </c>
      <c r="AF16" s="14">
        <v>0</v>
      </c>
      <c r="AG16" s="15">
        <f t="shared" si="5"/>
        <v>255.78918437028901</v>
      </c>
    </row>
    <row r="17" spans="1:33">
      <c r="A17" s="8" t="s">
        <v>78</v>
      </c>
      <c r="B17" s="9">
        <v>255.78918437028901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232.86232799999999</v>
      </c>
      <c r="M17" s="12"/>
      <c r="N17" s="12"/>
      <c r="O17" s="12"/>
      <c r="P17" s="16">
        <f t="shared" si="3"/>
        <v>232.86232799999999</v>
      </c>
      <c r="R17" s="358" t="s">
        <v>357</v>
      </c>
      <c r="S17" s="9">
        <v>255.78918437028901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232.86232799999999</v>
      </c>
      <c r="AD17" s="12"/>
      <c r="AE17" s="12"/>
      <c r="AF17" s="12"/>
      <c r="AG17" s="16">
        <f t="shared" si="5"/>
        <v>232.86232799999999</v>
      </c>
    </row>
    <row r="18" spans="1:33">
      <c r="A18" s="10" t="s">
        <v>82</v>
      </c>
      <c r="B18" s="11">
        <v>232.86232799999999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3.0659999999999998</v>
      </c>
      <c r="M18" s="12"/>
      <c r="N18" s="12"/>
      <c r="O18" s="12"/>
      <c r="P18" s="16">
        <f t="shared" si="3"/>
        <v>3.0659999999999998</v>
      </c>
      <c r="R18" s="359" t="s">
        <v>358</v>
      </c>
      <c r="S18" s="11">
        <v>232.86232799999999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3.0659999999999998</v>
      </c>
      <c r="AD18" s="12"/>
      <c r="AE18" s="12"/>
      <c r="AF18" s="12"/>
      <c r="AG18" s="16">
        <f t="shared" si="5"/>
        <v>3.0659999999999998</v>
      </c>
    </row>
    <row r="19" spans="1:33">
      <c r="A19" s="10" t="s">
        <v>86</v>
      </c>
      <c r="B19" s="11">
        <v>3.0659999999999998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6.4562545277999996</v>
      </c>
      <c r="M19" s="12"/>
      <c r="N19" s="12"/>
      <c r="O19" s="12"/>
      <c r="P19" s="16">
        <f t="shared" si="3"/>
        <v>6.4562545277999996</v>
      </c>
      <c r="R19" s="359" t="s">
        <v>359</v>
      </c>
      <c r="S19" s="11">
        <v>3.0659999999999998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6.4562545277999996</v>
      </c>
      <c r="AD19" s="12"/>
      <c r="AE19" s="12"/>
      <c r="AF19" s="12"/>
      <c r="AG19" s="16">
        <f t="shared" si="5"/>
        <v>6.4562545277999996</v>
      </c>
    </row>
    <row r="20" spans="1:33">
      <c r="A20" s="10" t="s">
        <v>90</v>
      </c>
      <c r="B20" s="11">
        <v>6.4562545277999996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13.404601842489001</v>
      </c>
      <c r="M20" s="12"/>
      <c r="N20" s="12"/>
      <c r="O20" s="12"/>
      <c r="P20" s="16">
        <f t="shared" si="3"/>
        <v>13.404601842489001</v>
      </c>
      <c r="R20" s="359" t="s">
        <v>360</v>
      </c>
      <c r="S20" s="11">
        <v>6.4562545277999996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13.404601842489001</v>
      </c>
      <c r="AD20" s="12"/>
      <c r="AE20" s="12"/>
      <c r="AF20" s="12"/>
      <c r="AG20" s="16">
        <f t="shared" si="5"/>
        <v>13.404601842489001</v>
      </c>
    </row>
    <row r="21" spans="1:33">
      <c r="A21" s="10" t="s">
        <v>94</v>
      </c>
      <c r="B21" s="11">
        <v>13.404601842489001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11.32441137</v>
      </c>
      <c r="M21" s="14">
        <v>0</v>
      </c>
      <c r="N21" s="14">
        <v>0</v>
      </c>
      <c r="O21" s="14">
        <v>0</v>
      </c>
      <c r="P21" s="15">
        <f t="shared" si="3"/>
        <v>11.32441137</v>
      </c>
      <c r="R21" s="359" t="s">
        <v>361</v>
      </c>
      <c r="S21" s="11">
        <v>13.404601842489001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11.32441137</v>
      </c>
      <c r="AD21" s="14">
        <v>0</v>
      </c>
      <c r="AE21" s="14">
        <v>0</v>
      </c>
      <c r="AF21" s="14">
        <v>0</v>
      </c>
      <c r="AG21" s="15">
        <f t="shared" si="5"/>
        <v>11.32441137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3.569137E-2</v>
      </c>
      <c r="M22" s="11">
        <v>0</v>
      </c>
      <c r="N22" s="12"/>
      <c r="O22" s="12"/>
      <c r="P22" s="16">
        <f t="shared" si="3"/>
        <v>3.569137E-2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3.569137E-2</v>
      </c>
      <c r="AD22" s="11">
        <v>0</v>
      </c>
      <c r="AE22" s="12"/>
      <c r="AF22" s="12"/>
      <c r="AG22" s="16">
        <f t="shared" si="5"/>
        <v>3.569137E-2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</v>
      </c>
      <c r="M23" s="14">
        <v>0</v>
      </c>
      <c r="N23" s="14">
        <v>0</v>
      </c>
      <c r="O23" s="14">
        <v>0</v>
      </c>
      <c r="P23" s="15">
        <f t="shared" si="3"/>
        <v>0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</v>
      </c>
      <c r="AD23" s="14">
        <v>0</v>
      </c>
      <c r="AE23" s="14">
        <v>0</v>
      </c>
      <c r="AF23" s="14">
        <v>0</v>
      </c>
      <c r="AG23" s="15">
        <f t="shared" si="5"/>
        <v>0</v>
      </c>
    </row>
    <row r="24" spans="1:33">
      <c r="A24" s="8" t="s">
        <v>97</v>
      </c>
      <c r="B24" s="9">
        <v>11.32441137</v>
      </c>
      <c r="C24" s="9">
        <v>0</v>
      </c>
      <c r="D24" s="9">
        <v>0</v>
      </c>
      <c r="E24" s="9">
        <v>0</v>
      </c>
      <c r="F24" s="9">
        <v>4.0000000000000001E-3</v>
      </c>
      <c r="G24" s="9">
        <v>7.2118799999999998</v>
      </c>
      <c r="H24" s="9">
        <v>0</v>
      </c>
      <c r="I24" s="9">
        <v>1.2972999999999999</v>
      </c>
      <c r="K24" s="10" t="s">
        <v>105</v>
      </c>
      <c r="L24" s="11">
        <v>0</v>
      </c>
      <c r="M24" s="12"/>
      <c r="N24" s="12"/>
      <c r="O24" s="12"/>
      <c r="P24" s="16">
        <f t="shared" si="3"/>
        <v>0</v>
      </c>
      <c r="R24" s="358" t="s">
        <v>364</v>
      </c>
      <c r="S24" s="9">
        <v>11.32441137</v>
      </c>
      <c r="T24" s="9">
        <v>0</v>
      </c>
      <c r="U24" s="9">
        <v>0</v>
      </c>
      <c r="V24" s="9">
        <v>0</v>
      </c>
      <c r="W24" s="9">
        <v>4.0000000000000001E-3</v>
      </c>
      <c r="X24" s="9">
        <v>7.2118799999999998</v>
      </c>
      <c r="Y24" s="9">
        <v>0</v>
      </c>
      <c r="Z24" s="9">
        <v>1.2972999999999999</v>
      </c>
      <c r="AB24" s="359" t="s">
        <v>368</v>
      </c>
      <c r="AC24" s="11">
        <v>0</v>
      </c>
      <c r="AD24" s="12"/>
      <c r="AE24" s="12"/>
      <c r="AF24" s="12"/>
      <c r="AG24" s="16">
        <f t="shared" si="5"/>
        <v>0</v>
      </c>
    </row>
    <row r="25" spans="1:33">
      <c r="A25" s="10" t="s">
        <v>100</v>
      </c>
      <c r="B25" s="11">
        <v>3.569137E-2</v>
      </c>
      <c r="C25" s="11">
        <v>0</v>
      </c>
      <c r="D25" s="12"/>
      <c r="E25" s="12"/>
      <c r="F25" s="11">
        <v>4.0000000000000001E-3</v>
      </c>
      <c r="G25" s="11">
        <v>2.3E-2</v>
      </c>
      <c r="H25" s="11">
        <v>0</v>
      </c>
      <c r="I25" s="11">
        <v>0</v>
      </c>
      <c r="K25" s="10" t="s">
        <v>107</v>
      </c>
      <c r="L25" s="11">
        <v>0</v>
      </c>
      <c r="M25" s="12"/>
      <c r="N25" s="12"/>
      <c r="O25" s="12"/>
      <c r="P25" s="16">
        <f t="shared" si="3"/>
        <v>0</v>
      </c>
      <c r="R25" s="359" t="s">
        <v>365</v>
      </c>
      <c r="S25" s="11">
        <v>3.569137E-2</v>
      </c>
      <c r="T25" s="11">
        <v>0</v>
      </c>
      <c r="U25" s="12"/>
      <c r="V25" s="12"/>
      <c r="W25" s="11">
        <v>4.0000000000000001E-3</v>
      </c>
      <c r="X25" s="11">
        <v>2.3E-2</v>
      </c>
      <c r="Y25" s="11">
        <v>0</v>
      </c>
      <c r="Z25" s="11">
        <v>0</v>
      </c>
      <c r="AB25" s="359" t="s">
        <v>369</v>
      </c>
      <c r="AC25" s="11">
        <v>0</v>
      </c>
      <c r="AD25" s="12"/>
      <c r="AE25" s="12"/>
      <c r="AF25" s="12"/>
      <c r="AG25" s="16">
        <f t="shared" si="5"/>
        <v>0</v>
      </c>
    </row>
    <row r="26" spans="1:33" ht="26.4">
      <c r="A26" s="122" t="s">
        <v>194</v>
      </c>
      <c r="B26" s="123">
        <v>11.28872</v>
      </c>
      <c r="C26" s="123">
        <v>0</v>
      </c>
      <c r="D26" s="123">
        <v>0</v>
      </c>
      <c r="E26" s="123">
        <v>0</v>
      </c>
      <c r="F26" s="123">
        <v>0</v>
      </c>
      <c r="G26" s="123">
        <v>7.1888800000000002</v>
      </c>
      <c r="H26" s="123">
        <v>0</v>
      </c>
      <c r="I26" s="123">
        <v>1.2972999999999999</v>
      </c>
      <c r="K26" s="8" t="s">
        <v>109</v>
      </c>
      <c r="L26" s="14">
        <v>0</v>
      </c>
      <c r="M26" s="14">
        <v>0</v>
      </c>
      <c r="N26" s="14">
        <v>0</v>
      </c>
      <c r="O26" s="14">
        <v>4.0935375000000001</v>
      </c>
      <c r="P26" s="15">
        <f t="shared" si="3"/>
        <v>4.0935375000000001</v>
      </c>
      <c r="R26" s="359" t="s">
        <v>366</v>
      </c>
      <c r="S26" s="123">
        <v>11.28872</v>
      </c>
      <c r="T26" s="123">
        <v>0</v>
      </c>
      <c r="U26" s="123">
        <v>0</v>
      </c>
      <c r="V26" s="123">
        <v>0</v>
      </c>
      <c r="W26" s="123">
        <v>0</v>
      </c>
      <c r="X26" s="123">
        <v>7.1888800000000002</v>
      </c>
      <c r="Y26" s="123">
        <v>0</v>
      </c>
      <c r="Z26" s="123">
        <v>1.2972999999999999</v>
      </c>
      <c r="AB26" s="358" t="s">
        <v>373</v>
      </c>
      <c r="AC26" s="14">
        <v>0</v>
      </c>
      <c r="AD26" s="14">
        <v>0</v>
      </c>
      <c r="AE26" s="14">
        <v>0</v>
      </c>
      <c r="AF26" s="14">
        <v>4.0935375000000001</v>
      </c>
      <c r="AG26" s="15">
        <f t="shared" si="5"/>
        <v>4.0935375000000001</v>
      </c>
    </row>
    <row r="27" spans="1:33" ht="26.4">
      <c r="A27" s="8" t="s">
        <v>103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10" t="s">
        <v>111</v>
      </c>
      <c r="L27" s="12"/>
      <c r="M27" s="12"/>
      <c r="N27" s="12"/>
      <c r="O27" s="11">
        <v>4.0935375000000001</v>
      </c>
      <c r="P27" s="16">
        <f t="shared" si="3"/>
        <v>4.0935375000000001</v>
      </c>
      <c r="R27" s="358" t="s">
        <v>367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B27" s="359" t="s">
        <v>374</v>
      </c>
      <c r="AC27" s="12"/>
      <c r="AD27" s="12"/>
      <c r="AE27" s="12"/>
      <c r="AF27" s="11">
        <v>4.0935375000000001</v>
      </c>
      <c r="AG27" s="16">
        <f t="shared" si="5"/>
        <v>4.0935375000000001</v>
      </c>
    </row>
    <row r="28" spans="1:33">
      <c r="A28" s="10" t="s">
        <v>105</v>
      </c>
      <c r="B28" s="11">
        <v>0</v>
      </c>
      <c r="C28" s="12"/>
      <c r="D28" s="12"/>
      <c r="E28" s="12"/>
      <c r="F28" s="11">
        <v>0</v>
      </c>
      <c r="G28" s="11">
        <v>0</v>
      </c>
      <c r="H28" s="11">
        <v>0</v>
      </c>
      <c r="I28" s="11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0</v>
      </c>
      <c r="T28" s="12"/>
      <c r="U28" s="12"/>
      <c r="V28" s="12"/>
      <c r="W28" s="11">
        <v>0</v>
      </c>
      <c r="X28" s="11">
        <v>0</v>
      </c>
      <c r="Y28" s="11">
        <v>0</v>
      </c>
      <c r="Z28" s="11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0</v>
      </c>
      <c r="C29" s="12"/>
      <c r="D29" s="12"/>
      <c r="E29" s="12"/>
      <c r="F29" s="11">
        <v>0</v>
      </c>
      <c r="G29" s="11">
        <v>0</v>
      </c>
      <c r="H29" s="11">
        <v>0</v>
      </c>
      <c r="I29" s="11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</v>
      </c>
      <c r="T29" s="12"/>
      <c r="U29" s="12"/>
      <c r="V29" s="12"/>
      <c r="W29" s="11">
        <v>0</v>
      </c>
      <c r="X29" s="11">
        <v>0</v>
      </c>
      <c r="Y29" s="11">
        <v>0</v>
      </c>
      <c r="Z29" s="11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1">
        <v>0</v>
      </c>
      <c r="G30" s="11">
        <v>0</v>
      </c>
      <c r="H30" s="11">
        <v>0</v>
      </c>
      <c r="I30" s="11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1">
        <v>0</v>
      </c>
      <c r="X30" s="11">
        <v>0</v>
      </c>
      <c r="Y30" s="11">
        <v>0</v>
      </c>
      <c r="Z30" s="11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1">
        <v>0</v>
      </c>
      <c r="G31" s="11">
        <v>0</v>
      </c>
      <c r="H31" s="11">
        <v>0</v>
      </c>
      <c r="I31" s="11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1">
        <v>0</v>
      </c>
      <c r="X31" s="11">
        <v>0</v>
      </c>
      <c r="Y31" s="11">
        <v>0</v>
      </c>
      <c r="Z31" s="11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-10032.158757167101</v>
      </c>
      <c r="M32" s="14">
        <f>C46*21</f>
        <v>1565.3032584539553</v>
      </c>
      <c r="N32" s="14">
        <f>D46*310</f>
        <v>1168.8392286337346</v>
      </c>
      <c r="O32" s="14">
        <v>0</v>
      </c>
      <c r="P32" s="15">
        <f t="shared" si="3"/>
        <v>-7298.0162700794099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-10032.158757167101</v>
      </c>
      <c r="AD32" s="14">
        <f>T46*21</f>
        <v>1565.3032584539553</v>
      </c>
      <c r="AE32" s="14">
        <f>U46*310</f>
        <v>1168.8392286337346</v>
      </c>
      <c r="AF32" s="14">
        <v>0</v>
      </c>
      <c r="AG32" s="15">
        <f t="shared" ref="AG32:AG51" si="6">SUM(AC32:AF32)</f>
        <v>-7298.0162700794099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4.0935375000000001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1529.79718101</v>
      </c>
      <c r="N33" s="14">
        <f>D47*310</f>
        <v>96.073923669507835</v>
      </c>
      <c r="O33" s="14">
        <v>0</v>
      </c>
      <c r="P33" s="15">
        <f t="shared" si="3"/>
        <v>1625.8711046795079</v>
      </c>
      <c r="R33" s="358" t="s">
        <v>373</v>
      </c>
      <c r="S33" s="9">
        <v>0</v>
      </c>
      <c r="T33" s="9">
        <v>0</v>
      </c>
      <c r="U33" s="9">
        <v>0</v>
      </c>
      <c r="V33" s="9">
        <v>4.0935375000000001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1529.79718101</v>
      </c>
      <c r="AE33" s="14">
        <f>U47*310</f>
        <v>96.073923669507835</v>
      </c>
      <c r="AF33" s="14">
        <v>0</v>
      </c>
      <c r="AG33" s="15">
        <f t="shared" si="6"/>
        <v>1625.8711046795079</v>
      </c>
    </row>
    <row r="34" spans="1:33">
      <c r="A34" s="10" t="s">
        <v>111</v>
      </c>
      <c r="B34" s="12"/>
      <c r="C34" s="12"/>
      <c r="D34" s="12"/>
      <c r="E34" s="11">
        <v>4.0935375000000001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1484.8916880000002</v>
      </c>
      <c r="N34" s="12"/>
      <c r="O34" s="12"/>
      <c r="P34" s="16">
        <f t="shared" si="3"/>
        <v>1484.8916880000002</v>
      </c>
      <c r="R34" s="359" t="s">
        <v>374</v>
      </c>
      <c r="S34" s="12"/>
      <c r="T34" s="12"/>
      <c r="U34" s="12"/>
      <c r="V34" s="11">
        <v>4.0935375000000001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1484.8916880000002</v>
      </c>
      <c r="AE34" s="12"/>
      <c r="AF34" s="12"/>
      <c r="AG34" s="16">
        <f t="shared" si="6"/>
        <v>1484.8916880000002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44.905493010000001</v>
      </c>
      <c r="N35" s="11">
        <f>D49*310</f>
        <v>96.073923669507835</v>
      </c>
      <c r="O35" s="12"/>
      <c r="P35" s="16">
        <f t="shared" si="3"/>
        <v>140.97941667950784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44.905493010000001</v>
      </c>
      <c r="AE35" s="11">
        <f>U49*310</f>
        <v>96.073923669507835</v>
      </c>
      <c r="AF35" s="12"/>
      <c r="AG35" s="16">
        <f t="shared" si="6"/>
        <v>140.97941667950784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-10029.453862120001</v>
      </c>
      <c r="M36" s="14">
        <v>0</v>
      </c>
      <c r="N36" s="14">
        <v>0</v>
      </c>
      <c r="O36" s="14">
        <v>0</v>
      </c>
      <c r="P36" s="15">
        <f t="shared" si="3"/>
        <v>-10029.453862120001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-10029.453862120001</v>
      </c>
      <c r="AD36" s="14">
        <v>0</v>
      </c>
      <c r="AE36" s="14">
        <v>0</v>
      </c>
      <c r="AF36" s="14">
        <v>0</v>
      </c>
      <c r="AG36" s="15">
        <f t="shared" si="6"/>
        <v>-10029.453862120001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-6861.8247821200002</v>
      </c>
      <c r="M37" s="12"/>
      <c r="N37" s="12"/>
      <c r="O37" s="12"/>
      <c r="P37" s="16">
        <f t="shared" si="3"/>
        <v>-6861.8247821200002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-6861.8247821200002</v>
      </c>
      <c r="AD37" s="12"/>
      <c r="AE37" s="12"/>
      <c r="AF37" s="12"/>
      <c r="AG37" s="16">
        <f t="shared" si="6"/>
        <v>-6861.8247821200002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-3167.6290800000002</v>
      </c>
      <c r="M38" s="12"/>
      <c r="N38" s="12"/>
      <c r="O38" s="12"/>
      <c r="P38" s="16">
        <f t="shared" si="3"/>
        <v>-3167.6290800000002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-3167.6290800000002</v>
      </c>
      <c r="AD38" s="12"/>
      <c r="AE38" s="12"/>
      <c r="AF38" s="12"/>
      <c r="AG38" s="16">
        <f t="shared" si="6"/>
        <v>-3167.6290800000002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35.506077443955085</v>
      </c>
      <c r="N39" s="14">
        <f>D57*310</f>
        <v>1072.7653049642247</v>
      </c>
      <c r="O39" s="14">
        <v>0</v>
      </c>
      <c r="P39" s="15">
        <f t="shared" si="3"/>
        <v>1108.2713824081798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35.506077443955085</v>
      </c>
      <c r="AE39" s="14">
        <f>U57*310</f>
        <v>1072.7653049642247</v>
      </c>
      <c r="AF39" s="14">
        <v>0</v>
      </c>
      <c r="AG39" s="15">
        <f t="shared" si="6"/>
        <v>1108.2713824081798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11.418826608</v>
      </c>
      <c r="N40" s="11">
        <f>D58*310</f>
        <v>4.3701682079999999</v>
      </c>
      <c r="O40" s="12"/>
      <c r="P40" s="16">
        <f t="shared" si="3"/>
        <v>15.788994815999999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11.418826608</v>
      </c>
      <c r="AE40" s="11">
        <f>U58*310</f>
        <v>4.3701682079999999</v>
      </c>
      <c r="AF40" s="12"/>
      <c r="AG40" s="16">
        <f t="shared" si="6"/>
        <v>15.788994815999999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725.60284194846315</v>
      </c>
      <c r="O41" s="12"/>
      <c r="P41" s="16">
        <f t="shared" si="3"/>
        <v>725.60284194846315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725.60284194846315</v>
      </c>
      <c r="AF41" s="12"/>
      <c r="AG41" s="16">
        <f t="shared" si="6"/>
        <v>725.60284194846315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301.48608783634</v>
      </c>
      <c r="O42" s="12"/>
      <c r="P42" s="16">
        <f t="shared" si="3"/>
        <v>301.48608783634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301.48608783634</v>
      </c>
      <c r="AF42" s="12"/>
      <c r="AG42" s="16">
        <f t="shared" si="6"/>
        <v>301.48608783634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6.8999999999999997E-4</v>
      </c>
      <c r="G43" s="9">
        <v>3.7699999999999999E-3</v>
      </c>
      <c r="H43" s="9">
        <v>5.0827099999999996</v>
      </c>
      <c r="I43" s="9">
        <v>1.3699999999999999E-3</v>
      </c>
      <c r="K43" s="10" t="s">
        <v>110</v>
      </c>
      <c r="L43" s="12"/>
      <c r="M43" s="12"/>
      <c r="N43" s="11">
        <f>D61*310</f>
        <v>41.306206971421084</v>
      </c>
      <c r="O43" s="12"/>
      <c r="P43" s="16">
        <f t="shared" si="3"/>
        <v>41.306206971421084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6.8999999999999997E-4</v>
      </c>
      <c r="X43" s="9">
        <v>3.7699999999999999E-3</v>
      </c>
      <c r="Y43" s="9">
        <v>5.0827099999999996</v>
      </c>
      <c r="Z43" s="9">
        <v>1.3699999999999999E-3</v>
      </c>
      <c r="AB43" s="359" t="s">
        <v>399</v>
      </c>
      <c r="AC43" s="12"/>
      <c r="AD43" s="12"/>
      <c r="AE43" s="11">
        <f>U61*310</f>
        <v>41.306206971421084</v>
      </c>
      <c r="AF43" s="12"/>
      <c r="AG43" s="16">
        <f t="shared" si="6"/>
        <v>41.306206971421084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6.8999999999999997E-4</v>
      </c>
      <c r="G44" s="11">
        <v>3.7699999999999999E-3</v>
      </c>
      <c r="H44" s="11">
        <v>1.3699999999999999E-3</v>
      </c>
      <c r="I44" s="11">
        <v>1.3699999999999999E-3</v>
      </c>
      <c r="K44" s="10" t="s">
        <v>112</v>
      </c>
      <c r="L44" s="12"/>
      <c r="M44" s="11">
        <f>C62*21</f>
        <v>24.087250835955089</v>
      </c>
      <c r="N44" s="12"/>
      <c r="O44" s="12"/>
      <c r="P44" s="16">
        <f t="shared" si="3"/>
        <v>24.087250835955089</v>
      </c>
      <c r="R44" s="359" t="s">
        <v>382</v>
      </c>
      <c r="S44" s="11">
        <v>0</v>
      </c>
      <c r="T44" s="11">
        <v>0</v>
      </c>
      <c r="U44" s="12"/>
      <c r="V44" s="12"/>
      <c r="W44" s="11">
        <v>6.8999999999999997E-4</v>
      </c>
      <c r="X44" s="11">
        <v>3.7699999999999999E-3</v>
      </c>
      <c r="Y44" s="11">
        <v>1.3699999999999999E-3</v>
      </c>
      <c r="Z44" s="11">
        <v>1.3699999999999999E-3</v>
      </c>
      <c r="AB44" s="359" t="s">
        <v>400</v>
      </c>
      <c r="AC44" s="12"/>
      <c r="AD44" s="11">
        <f>T62*21</f>
        <v>24.087250835955089</v>
      </c>
      <c r="AE44" s="12"/>
      <c r="AF44" s="12"/>
      <c r="AG44" s="16">
        <f t="shared" si="6"/>
        <v>24.087250835955089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5.08134</v>
      </c>
      <c r="I45" s="11">
        <v>0</v>
      </c>
      <c r="K45" s="8" t="s">
        <v>114</v>
      </c>
      <c r="L45" s="14">
        <v>-2.7048950471400199</v>
      </c>
      <c r="M45" s="14">
        <v>0</v>
      </c>
      <c r="N45" s="14">
        <v>0</v>
      </c>
      <c r="O45" s="14">
        <v>0</v>
      </c>
      <c r="P45" s="15">
        <f t="shared" si="3"/>
        <v>-2.7048950471400199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5.08134</v>
      </c>
      <c r="Z45" s="11">
        <v>0</v>
      </c>
      <c r="AB45" s="358" t="s">
        <v>401</v>
      </c>
      <c r="AC45" s="14">
        <v>-2.7048950471400199</v>
      </c>
      <c r="AD45" s="14">
        <v>0</v>
      </c>
      <c r="AE45" s="14">
        <v>0</v>
      </c>
      <c r="AF45" s="14">
        <v>0</v>
      </c>
      <c r="AG45" s="15">
        <f t="shared" si="6"/>
        <v>-2.7048950471400199</v>
      </c>
    </row>
    <row r="46" spans="1:33" ht="26.4">
      <c r="A46" s="8" t="s">
        <v>75</v>
      </c>
      <c r="B46" s="9">
        <v>-10032.158757167101</v>
      </c>
      <c r="C46" s="9">
        <v>74.538250402569304</v>
      </c>
      <c r="D46" s="9">
        <v>3.7704491246249501</v>
      </c>
      <c r="E46" s="9">
        <v>0</v>
      </c>
      <c r="F46" s="9">
        <v>0.50347560000000002</v>
      </c>
      <c r="G46" s="9">
        <v>18.52790208</v>
      </c>
      <c r="H46" s="9">
        <v>0</v>
      </c>
      <c r="I46" s="9">
        <v>0</v>
      </c>
      <c r="K46" s="10" t="s">
        <v>116</v>
      </c>
      <c r="L46" s="11">
        <v>-2.7048950471400199</v>
      </c>
      <c r="M46" s="12"/>
      <c r="N46" s="12"/>
      <c r="O46" s="12"/>
      <c r="P46" s="16">
        <f t="shared" si="3"/>
        <v>-2.7048950471400199</v>
      </c>
      <c r="R46" s="358" t="s">
        <v>384</v>
      </c>
      <c r="S46" s="9">
        <v>-10032.158757167101</v>
      </c>
      <c r="T46" s="9">
        <v>74.538250402569304</v>
      </c>
      <c r="U46" s="9">
        <v>3.7704491246249501</v>
      </c>
      <c r="V46" s="9">
        <v>0</v>
      </c>
      <c r="W46" s="9">
        <v>0.50347560000000002</v>
      </c>
      <c r="X46" s="9">
        <v>18.52790208</v>
      </c>
      <c r="Y46" s="9">
        <v>0</v>
      </c>
      <c r="Z46" s="9">
        <v>0</v>
      </c>
      <c r="AB46" s="359" t="s">
        <v>402</v>
      </c>
      <c r="AC46" s="11">
        <v>-2.7048950471400199</v>
      </c>
      <c r="AD46" s="12"/>
      <c r="AE46" s="12"/>
      <c r="AF46" s="12"/>
      <c r="AG46" s="16">
        <f t="shared" si="6"/>
        <v>-2.7048950471400199</v>
      </c>
    </row>
    <row r="47" spans="1:33">
      <c r="A47" s="8" t="s">
        <v>79</v>
      </c>
      <c r="B47" s="9">
        <v>0</v>
      </c>
      <c r="C47" s="9">
        <v>72.847484809999997</v>
      </c>
      <c r="D47" s="9">
        <v>0.30991588280486398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3.8969591231999998</v>
      </c>
      <c r="M47" s="14">
        <f>C65*21</f>
        <v>363.13358426777251</v>
      </c>
      <c r="N47" s="14">
        <f>D65*310</f>
        <v>58.833809054820001</v>
      </c>
      <c r="O47" s="14">
        <v>0</v>
      </c>
      <c r="P47" s="15">
        <f t="shared" si="3"/>
        <v>425.86435244579252</v>
      </c>
      <c r="R47" s="358" t="s">
        <v>385</v>
      </c>
      <c r="S47" s="9">
        <v>0</v>
      </c>
      <c r="T47" s="9">
        <v>72.847484809999997</v>
      </c>
      <c r="U47" s="9">
        <v>0.30991588280486398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3.8969591231999998</v>
      </c>
      <c r="AD47" s="14">
        <f>T65*21</f>
        <v>363.13358426777251</v>
      </c>
      <c r="AE47" s="14">
        <f>U65*310</f>
        <v>58.833809054820001</v>
      </c>
      <c r="AF47" s="14">
        <v>0</v>
      </c>
      <c r="AG47" s="15">
        <f t="shared" si="6"/>
        <v>425.86435244579252</v>
      </c>
    </row>
    <row r="48" spans="1:33">
      <c r="A48" s="10" t="s">
        <v>83</v>
      </c>
      <c r="B48" s="12"/>
      <c r="C48" s="11">
        <v>70.709128000000007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241.52257153461571</v>
      </c>
      <c r="N48" s="13">
        <v>0</v>
      </c>
      <c r="O48" s="13">
        <v>0</v>
      </c>
      <c r="P48" s="16">
        <f t="shared" si="3"/>
        <v>241.52257153461571</v>
      </c>
      <c r="R48" s="359" t="s">
        <v>386</v>
      </c>
      <c r="S48" s="12"/>
      <c r="T48" s="11">
        <v>70.709128000000007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241.52257153461571</v>
      </c>
      <c r="AE48" s="13">
        <v>0</v>
      </c>
      <c r="AF48" s="13">
        <v>0</v>
      </c>
      <c r="AG48" s="16">
        <f t="shared" si="6"/>
        <v>241.52257153461571</v>
      </c>
    </row>
    <row r="49" spans="1:33">
      <c r="A49" s="10" t="s">
        <v>87</v>
      </c>
      <c r="B49" s="12"/>
      <c r="C49" s="11">
        <v>2.1383568099999999</v>
      </c>
      <c r="D49" s="11">
        <v>0.30991588280486398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2.3603999999999998</v>
      </c>
      <c r="N49" s="13">
        <f>D67*310</f>
        <v>2.0906400000000001</v>
      </c>
      <c r="O49" s="13">
        <v>0</v>
      </c>
      <c r="P49" s="16">
        <f t="shared" si="3"/>
        <v>4.4510399999999999</v>
      </c>
      <c r="R49" s="359" t="s">
        <v>387</v>
      </c>
      <c r="S49" s="12"/>
      <c r="T49" s="11">
        <v>2.1383568099999999</v>
      </c>
      <c r="U49" s="11">
        <v>0.30991588280486398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2.3603999999999998</v>
      </c>
      <c r="AE49" s="13">
        <f>U67*310</f>
        <v>2.0906400000000001</v>
      </c>
      <c r="AF49" s="13">
        <v>0</v>
      </c>
      <c r="AG49" s="16">
        <f t="shared" si="6"/>
        <v>4.4510399999999999</v>
      </c>
    </row>
    <row r="50" spans="1:33" ht="26.4">
      <c r="A50" s="8" t="s">
        <v>91</v>
      </c>
      <c r="B50" s="9">
        <v>-10029.453862120001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3.8969591231999998</v>
      </c>
      <c r="M50" s="13">
        <f>C68*21</f>
        <v>11.789505</v>
      </c>
      <c r="N50" s="13">
        <f>D68*310</f>
        <v>3.1326399</v>
      </c>
      <c r="O50" s="13">
        <v>0</v>
      </c>
      <c r="P50" s="16">
        <f t="shared" si="3"/>
        <v>18.819104023200001</v>
      </c>
      <c r="R50" s="358" t="s">
        <v>388</v>
      </c>
      <c r="S50" s="9">
        <v>-10029.453862120001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3.8969591231999998</v>
      </c>
      <c r="AD50" s="13">
        <f>T68*21</f>
        <v>11.789505</v>
      </c>
      <c r="AE50" s="13">
        <f>U68*310</f>
        <v>3.1326399</v>
      </c>
      <c r="AF50" s="13">
        <v>0</v>
      </c>
      <c r="AG50" s="16">
        <f t="shared" si="6"/>
        <v>18.819104023200001</v>
      </c>
    </row>
    <row r="51" spans="1:33">
      <c r="A51" s="10" t="s">
        <v>95</v>
      </c>
      <c r="B51" s="11">
        <v>-6861.8247821200002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107.46110773315574</v>
      </c>
      <c r="N51" s="13">
        <f>D69*310</f>
        <v>53.610529154819993</v>
      </c>
      <c r="O51" s="13">
        <v>0</v>
      </c>
      <c r="P51" s="16">
        <f t="shared" si="3"/>
        <v>161.07163688797573</v>
      </c>
      <c r="R51" s="359" t="s">
        <v>389</v>
      </c>
      <c r="S51" s="11">
        <v>-6861.8247821200002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107.46110773315574</v>
      </c>
      <c r="AE51" s="13">
        <f>U69*310</f>
        <v>53.610529154819993</v>
      </c>
      <c r="AF51" s="13">
        <v>0</v>
      </c>
      <c r="AG51" s="16">
        <f t="shared" si="6"/>
        <v>161.07163688797573</v>
      </c>
    </row>
    <row r="52" spans="1:33">
      <c r="A52" s="10" t="s">
        <v>98</v>
      </c>
      <c r="B52" s="11">
        <v>-3167.6290800000002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-3167.6290800000002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209.68762814999999</v>
      </c>
      <c r="M54" s="9">
        <f>C72*21</f>
        <v>3.0793288049999999E-2</v>
      </c>
      <c r="N54" s="9">
        <f>D72*310</f>
        <v>1.8182703419999999</v>
      </c>
      <c r="O54" s="9">
        <v>0</v>
      </c>
      <c r="P54" s="16">
        <f t="shared" si="3"/>
        <v>211.53669178005001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209.68762814999999</v>
      </c>
      <c r="AD54" s="9">
        <f>T72*21</f>
        <v>3.0793288049999999E-2</v>
      </c>
      <c r="AE54" s="9">
        <f>U72*310</f>
        <v>1.8182703419999999</v>
      </c>
      <c r="AF54" s="9">
        <v>0</v>
      </c>
      <c r="AG54" s="16">
        <f t="shared" ref="AG54:AG56" si="7">SUM(AC54:AF54)</f>
        <v>211.53669178005001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209.68762814999999</v>
      </c>
      <c r="M55" s="11">
        <f>C73*21</f>
        <v>3.0793288049999999E-2</v>
      </c>
      <c r="N55" s="11">
        <f>D73*310</f>
        <v>1.8182703419999999</v>
      </c>
      <c r="O55" s="12"/>
      <c r="P55" s="16">
        <f t="shared" si="3"/>
        <v>211.53669178005001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209.68762814999999</v>
      </c>
      <c r="AD55" s="11">
        <f>T73*21</f>
        <v>3.0793288049999999E-2</v>
      </c>
      <c r="AE55" s="11">
        <f>U73*310</f>
        <v>1.8182703419999999</v>
      </c>
      <c r="AF55" s="12"/>
      <c r="AG55" s="16">
        <f t="shared" si="7"/>
        <v>211.53669178005001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1.6907655925692899</v>
      </c>
      <c r="D57" s="9">
        <v>3.4605332418200798</v>
      </c>
      <c r="E57" s="9">
        <v>0</v>
      </c>
      <c r="F57" s="9">
        <v>0.50347560000000002</v>
      </c>
      <c r="G57" s="9">
        <v>18.52790208</v>
      </c>
      <c r="H57" s="9">
        <v>0</v>
      </c>
      <c r="I57" s="9">
        <v>0</v>
      </c>
      <c r="R57" s="358" t="s">
        <v>395</v>
      </c>
      <c r="S57" s="9">
        <v>0</v>
      </c>
      <c r="T57" s="9">
        <v>1.6907655925692899</v>
      </c>
      <c r="U57" s="9">
        <v>3.4605332418200798</v>
      </c>
      <c r="V57" s="9">
        <v>0</v>
      </c>
      <c r="W57" s="9">
        <v>0.50347560000000002</v>
      </c>
      <c r="X57" s="9">
        <v>18.52790208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0.54375364800000003</v>
      </c>
      <c r="D58" s="11">
        <v>1.4097316800000001E-2</v>
      </c>
      <c r="E58" s="12"/>
      <c r="F58" s="11">
        <v>0.50347560000000002</v>
      </c>
      <c r="G58" s="11">
        <v>18.52790208</v>
      </c>
      <c r="H58" s="11">
        <v>0</v>
      </c>
      <c r="I58" s="11">
        <v>0</v>
      </c>
      <c r="R58" s="359" t="s">
        <v>396</v>
      </c>
      <c r="S58" s="12"/>
      <c r="T58" s="11">
        <v>0.54375364800000003</v>
      </c>
      <c r="U58" s="11">
        <v>1.4097316800000001E-2</v>
      </c>
      <c r="V58" s="12"/>
      <c r="W58" s="11">
        <v>0.50347560000000002</v>
      </c>
      <c r="X58" s="11">
        <v>18.52790208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2.3406543288660102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2.3406543288660102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0.97253576721400004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0.97253576721400004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0.13324582894006801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0.13324582894006801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1.1470119445692899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1.1470119445692899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-2.7048950471400199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-2.7048950471400199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-2.7048950471400199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-2.7048950471400199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3.8969591231999998</v>
      </c>
      <c r="C65" s="9">
        <v>17.292075441322499</v>
      </c>
      <c r="D65" s="9">
        <v>0.189786480822</v>
      </c>
      <c r="E65" s="9">
        <v>0</v>
      </c>
      <c r="F65" s="9">
        <v>0.27500000000000002</v>
      </c>
      <c r="G65" s="9">
        <v>4.8239999999999998</v>
      </c>
      <c r="H65" s="9">
        <v>0.106</v>
      </c>
      <c r="I65" s="9">
        <v>0.01</v>
      </c>
      <c r="R65" s="358" t="s">
        <v>403</v>
      </c>
      <c r="S65" s="9">
        <v>3.8969591231999998</v>
      </c>
      <c r="T65" s="9">
        <v>17.292075441322499</v>
      </c>
      <c r="U65" s="9">
        <v>0.189786480822</v>
      </c>
      <c r="V65" s="9">
        <v>0</v>
      </c>
      <c r="W65" s="9">
        <v>0.27500000000000002</v>
      </c>
      <c r="X65" s="9">
        <v>4.8239999999999998</v>
      </c>
      <c r="Y65" s="9">
        <v>0.106</v>
      </c>
      <c r="Z65" s="9">
        <v>0.01</v>
      </c>
    </row>
    <row r="66" spans="1:26">
      <c r="A66" s="10" t="s">
        <v>80</v>
      </c>
      <c r="B66" s="13">
        <v>0</v>
      </c>
      <c r="C66" s="13">
        <v>11.501074834981701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11.501074834981701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0.1124</v>
      </c>
      <c r="D67" s="13">
        <v>6.744E-3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0.1124</v>
      </c>
      <c r="U67" s="13">
        <v>6.744E-3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3.8969591231999998</v>
      </c>
      <c r="C68" s="13">
        <v>0.56140500000000004</v>
      </c>
      <c r="D68" s="13">
        <v>1.0105289999999999E-2</v>
      </c>
      <c r="E68" s="13">
        <v>0</v>
      </c>
      <c r="F68" s="13">
        <v>0.27500000000000002</v>
      </c>
      <c r="G68" s="13">
        <v>4.8239999999999998</v>
      </c>
      <c r="H68" s="13">
        <v>0.106</v>
      </c>
      <c r="I68" s="13">
        <v>0.01</v>
      </c>
      <c r="R68" s="358" t="s">
        <v>406</v>
      </c>
      <c r="S68" s="13">
        <v>3.8969591231999998</v>
      </c>
      <c r="T68" s="13">
        <v>0.56140500000000004</v>
      </c>
      <c r="U68" s="13">
        <v>1.0105289999999999E-2</v>
      </c>
      <c r="V68" s="13">
        <v>0</v>
      </c>
      <c r="W68" s="13">
        <v>0.27500000000000002</v>
      </c>
      <c r="X68" s="13">
        <v>4.8239999999999998</v>
      </c>
      <c r="Y68" s="13">
        <v>0.106</v>
      </c>
      <c r="Z68" s="13">
        <v>0.01</v>
      </c>
    </row>
    <row r="69" spans="1:26">
      <c r="A69" s="10" t="s">
        <v>92</v>
      </c>
      <c r="B69" s="13">
        <v>0</v>
      </c>
      <c r="C69" s="13">
        <v>5.1171956063407498</v>
      </c>
      <c r="D69" s="13">
        <v>0.17293719082199999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5.1171956063407498</v>
      </c>
      <c r="U69" s="13">
        <v>0.17293719082199999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209.68762814999999</v>
      </c>
      <c r="C72" s="9">
        <v>1.46634705E-3</v>
      </c>
      <c r="D72" s="9">
        <v>5.8653882000000001E-3</v>
      </c>
      <c r="E72" s="9">
        <v>0</v>
      </c>
      <c r="F72" s="9">
        <v>0.95099999999999996</v>
      </c>
      <c r="G72" s="9">
        <v>0.62809999999999999</v>
      </c>
      <c r="H72" s="9">
        <v>0.125</v>
      </c>
      <c r="I72" s="9">
        <v>5.5899999999999998E-2</v>
      </c>
      <c r="R72" s="358" t="s">
        <v>409</v>
      </c>
      <c r="S72" s="9">
        <v>209.68762814999999</v>
      </c>
      <c r="T72" s="9">
        <v>1.46634705E-3</v>
      </c>
      <c r="U72" s="9">
        <v>5.8653882000000001E-3</v>
      </c>
      <c r="V72" s="9">
        <v>0</v>
      </c>
      <c r="W72" s="9">
        <v>0.95099999999999996</v>
      </c>
      <c r="X72" s="9">
        <v>0.62809999999999999</v>
      </c>
      <c r="Y72" s="9">
        <v>0.125</v>
      </c>
      <c r="Z72" s="9">
        <v>5.5899999999999998E-2</v>
      </c>
    </row>
    <row r="73" spans="1:26" ht="26.4">
      <c r="A73" s="10" t="s">
        <v>159</v>
      </c>
      <c r="B73" s="11">
        <v>209.68762814999999</v>
      </c>
      <c r="C73" s="11">
        <v>1.46634705E-3</v>
      </c>
      <c r="D73" s="11">
        <v>5.8653882000000001E-3</v>
      </c>
      <c r="E73" s="12"/>
      <c r="F73" s="11">
        <v>0.95099999999999996</v>
      </c>
      <c r="G73" s="11">
        <v>0.62809999999999999</v>
      </c>
      <c r="H73" s="11">
        <v>0.125</v>
      </c>
      <c r="I73" s="11">
        <v>5.5899999999999998E-2</v>
      </c>
      <c r="R73" s="359" t="s">
        <v>410</v>
      </c>
      <c r="S73" s="11">
        <v>209.68762814999999</v>
      </c>
      <c r="T73" s="11">
        <v>1.46634705E-3</v>
      </c>
      <c r="U73" s="11">
        <v>5.8653882000000001E-3</v>
      </c>
      <c r="V73" s="12"/>
      <c r="W73" s="11">
        <v>0.95099999999999996</v>
      </c>
      <c r="X73" s="11">
        <v>0.62809999999999999</v>
      </c>
      <c r="Y73" s="11">
        <v>0.125</v>
      </c>
      <c r="Z73" s="11">
        <v>5.5899999999999998E-2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M34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7" width="6.441406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4" width="6.441406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168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-4796.8768167467497</v>
      </c>
      <c r="C4" s="9">
        <v>102.63264630346799</v>
      </c>
      <c r="D4" s="9">
        <v>5.2183134536499498</v>
      </c>
      <c r="E4" s="9">
        <v>4.7177568750000001</v>
      </c>
      <c r="F4" s="9">
        <v>13.689064225999999</v>
      </c>
      <c r="G4" s="9">
        <v>84.282778700999998</v>
      </c>
      <c r="H4" s="9">
        <v>15.090872343999999</v>
      </c>
      <c r="I4" s="9">
        <v>19.971658465000001</v>
      </c>
      <c r="K4" s="8" t="s">
        <v>138</v>
      </c>
      <c r="L4" s="14">
        <v>-4796.8768167467497</v>
      </c>
      <c r="M4" s="14">
        <f>C4*21</f>
        <v>2155.285572372828</v>
      </c>
      <c r="N4" s="14">
        <f t="shared" ref="N4:N10" si="0">D4*310</f>
        <v>1617.6771706314844</v>
      </c>
      <c r="O4" s="14">
        <v>4.7177568750000001</v>
      </c>
      <c r="P4" s="15">
        <f>SUM(L4:O4)</f>
        <v>-1019.1963168674373</v>
      </c>
      <c r="Q4" s="17"/>
      <c r="R4" s="358" t="s">
        <v>344</v>
      </c>
      <c r="S4" s="9">
        <v>-4796.8768167467497</v>
      </c>
      <c r="T4" s="9">
        <v>102.63264630346799</v>
      </c>
      <c r="U4" s="9">
        <v>5.2183134536499498</v>
      </c>
      <c r="V4" s="9">
        <v>4.7177568750000001</v>
      </c>
      <c r="W4" s="9">
        <v>13.689064225999999</v>
      </c>
      <c r="X4" s="9">
        <v>84.282778700999998</v>
      </c>
      <c r="Y4" s="9">
        <v>15.090872343999999</v>
      </c>
      <c r="Z4" s="9">
        <v>19.971658465000001</v>
      </c>
      <c r="AB4" s="358" t="s">
        <v>344</v>
      </c>
      <c r="AC4" s="14">
        <v>-4796.8768167467497</v>
      </c>
      <c r="AD4" s="14">
        <f>T4*21</f>
        <v>2155.285572372828</v>
      </c>
      <c r="AE4" s="14">
        <f t="shared" ref="AE4:AE10" si="1">U4*310</f>
        <v>1617.6771706314844</v>
      </c>
      <c r="AF4" s="14">
        <v>4.7177568750000001</v>
      </c>
      <c r="AG4" s="15">
        <f>SUM(AC4:AF4)</f>
        <v>-1019.1963168674373</v>
      </c>
    </row>
    <row r="5" spans="1:33">
      <c r="A5" s="8" t="s">
        <v>73</v>
      </c>
      <c r="B5" s="9">
        <v>5175.1946252607104</v>
      </c>
      <c r="C5" s="9">
        <v>7.98542537296</v>
      </c>
      <c r="D5" s="9">
        <v>0.14323169836800001</v>
      </c>
      <c r="E5" s="9">
        <v>0</v>
      </c>
      <c r="F5" s="9">
        <v>12.826284546</v>
      </c>
      <c r="G5" s="9">
        <v>50.555475321000003</v>
      </c>
      <c r="H5" s="9">
        <v>11.902872344</v>
      </c>
      <c r="I5" s="9">
        <v>18.603658464999999</v>
      </c>
      <c r="K5" s="8" t="s">
        <v>73</v>
      </c>
      <c r="L5" s="14">
        <v>5175.1946252607104</v>
      </c>
      <c r="M5" s="14">
        <f t="shared" ref="M5:M10" si="2">C5*21</f>
        <v>167.69393283215999</v>
      </c>
      <c r="N5" s="14">
        <f t="shared" si="0"/>
        <v>44.401826494080005</v>
      </c>
      <c r="O5" s="14">
        <v>0</v>
      </c>
      <c r="P5" s="15">
        <f t="shared" ref="P5:P56" si="3">SUM(L5:O5)</f>
        <v>5387.2903845869496</v>
      </c>
      <c r="R5" s="358" t="s">
        <v>345</v>
      </c>
      <c r="S5" s="9">
        <v>5175.1946252607104</v>
      </c>
      <c r="T5" s="9">
        <v>7.98542537296</v>
      </c>
      <c r="U5" s="9">
        <v>0.14323169836800001</v>
      </c>
      <c r="V5" s="9">
        <v>0</v>
      </c>
      <c r="W5" s="9">
        <v>12.826284546</v>
      </c>
      <c r="X5" s="9">
        <v>50.555475321000003</v>
      </c>
      <c r="Y5" s="9">
        <v>11.902872344</v>
      </c>
      <c r="Z5" s="9">
        <v>18.603658464999999</v>
      </c>
      <c r="AB5" s="358" t="s">
        <v>345</v>
      </c>
      <c r="AC5" s="14">
        <v>5175.1946252607104</v>
      </c>
      <c r="AD5" s="14">
        <f t="shared" ref="AD5:AD10" si="4">T5*21</f>
        <v>167.69393283215999</v>
      </c>
      <c r="AE5" s="14">
        <f t="shared" si="1"/>
        <v>44.401826494080005</v>
      </c>
      <c r="AF5" s="14">
        <v>0</v>
      </c>
      <c r="AG5" s="15">
        <f t="shared" ref="AG5:AG30" si="5">SUM(AC5:AF5)</f>
        <v>5387.2903845869496</v>
      </c>
    </row>
    <row r="6" spans="1:33">
      <c r="A6" s="8" t="s">
        <v>77</v>
      </c>
      <c r="B6" s="9">
        <v>5170.4919409479999</v>
      </c>
      <c r="C6" s="9">
        <v>1.4075663334799999</v>
      </c>
      <c r="D6" s="9">
        <v>0.14323169836800001</v>
      </c>
      <c r="E6" s="9">
        <v>0</v>
      </c>
      <c r="F6" s="9">
        <v>12.826284546</v>
      </c>
      <c r="G6" s="9">
        <v>50.555475321000003</v>
      </c>
      <c r="H6" s="9">
        <v>6.749212344</v>
      </c>
      <c r="I6" s="9">
        <v>18.603658464999999</v>
      </c>
      <c r="K6" s="8" t="s">
        <v>77</v>
      </c>
      <c r="L6" s="14">
        <v>5170.4919409479999</v>
      </c>
      <c r="M6" s="14">
        <f t="shared" si="2"/>
        <v>29.558893003079998</v>
      </c>
      <c r="N6" s="14">
        <f t="shared" si="0"/>
        <v>44.401826494080005</v>
      </c>
      <c r="O6" s="14">
        <v>0</v>
      </c>
      <c r="P6" s="15">
        <f t="shared" si="3"/>
        <v>5244.4526604451594</v>
      </c>
      <c r="R6" s="358" t="s">
        <v>346</v>
      </c>
      <c r="S6" s="9">
        <v>5170.4919409479999</v>
      </c>
      <c r="T6" s="9">
        <v>1.4075663334799999</v>
      </c>
      <c r="U6" s="9">
        <v>0.14323169836800001</v>
      </c>
      <c r="V6" s="9">
        <v>0</v>
      </c>
      <c r="W6" s="9">
        <v>12.826284546</v>
      </c>
      <c r="X6" s="9">
        <v>50.555475321000003</v>
      </c>
      <c r="Y6" s="9">
        <v>6.749212344</v>
      </c>
      <c r="Z6" s="9">
        <v>18.603658464999999</v>
      </c>
      <c r="AB6" s="358" t="s">
        <v>346</v>
      </c>
      <c r="AC6" s="14">
        <v>5170.4919409479999</v>
      </c>
      <c r="AD6" s="14">
        <f t="shared" si="4"/>
        <v>29.558893003079998</v>
      </c>
      <c r="AE6" s="14">
        <f t="shared" si="1"/>
        <v>44.401826494080005</v>
      </c>
      <c r="AF6" s="14">
        <v>0</v>
      </c>
      <c r="AG6" s="15">
        <f t="shared" si="5"/>
        <v>5244.4526604451594</v>
      </c>
    </row>
    <row r="7" spans="1:33">
      <c r="A7" s="10" t="s">
        <v>81</v>
      </c>
      <c r="B7" s="11">
        <v>2761.2558210000002</v>
      </c>
      <c r="C7" s="11">
        <v>4.8838289999999999E-2</v>
      </c>
      <c r="D7" s="11">
        <v>2.3007843E-2</v>
      </c>
      <c r="E7" s="12"/>
      <c r="F7" s="11">
        <v>4.6286927699999998</v>
      </c>
      <c r="G7" s="11">
        <v>2.6098735500000001</v>
      </c>
      <c r="H7" s="11">
        <v>0.70163229000000005</v>
      </c>
      <c r="I7" s="11">
        <v>15.608676108999999</v>
      </c>
      <c r="K7" s="10" t="s">
        <v>81</v>
      </c>
      <c r="L7" s="11">
        <v>2761.2558210000002</v>
      </c>
      <c r="M7" s="13">
        <f t="shared" si="2"/>
        <v>1.0256040900000001</v>
      </c>
      <c r="N7" s="11">
        <f t="shared" si="0"/>
        <v>7.1324313300000002</v>
      </c>
      <c r="O7" s="12"/>
      <c r="P7" s="16">
        <f t="shared" si="3"/>
        <v>2769.4138564200002</v>
      </c>
      <c r="R7" s="359" t="s">
        <v>347</v>
      </c>
      <c r="S7" s="11">
        <v>2761.2558210000002</v>
      </c>
      <c r="T7" s="11">
        <v>4.8838289999999999E-2</v>
      </c>
      <c r="U7" s="11">
        <v>2.3007843E-2</v>
      </c>
      <c r="V7" s="12"/>
      <c r="W7" s="11">
        <v>4.6286927699999998</v>
      </c>
      <c r="X7" s="11">
        <v>2.6098735500000001</v>
      </c>
      <c r="Y7" s="11">
        <v>0.70163229000000005</v>
      </c>
      <c r="Z7" s="11">
        <v>15.608676108999999</v>
      </c>
      <c r="AB7" s="359" t="s">
        <v>347</v>
      </c>
      <c r="AC7" s="11">
        <v>2761.2558210000002</v>
      </c>
      <c r="AD7" s="13">
        <f t="shared" si="4"/>
        <v>1.0256040900000001</v>
      </c>
      <c r="AE7" s="11">
        <f t="shared" si="1"/>
        <v>7.1324313300000002</v>
      </c>
      <c r="AF7" s="12"/>
      <c r="AG7" s="16">
        <f t="shared" si="5"/>
        <v>2769.4138564200002</v>
      </c>
    </row>
    <row r="8" spans="1:33" ht="26.4">
      <c r="A8" s="10" t="s">
        <v>85</v>
      </c>
      <c r="B8" s="11">
        <v>282.22379204800001</v>
      </c>
      <c r="C8" s="11">
        <v>9.0649796799999998E-3</v>
      </c>
      <c r="D8" s="11">
        <v>1.1744179679999999E-3</v>
      </c>
      <c r="E8" s="12"/>
      <c r="F8" s="11">
        <v>0.44348865599999998</v>
      </c>
      <c r="G8" s="11">
        <v>0.55719913099999996</v>
      </c>
      <c r="H8" s="11">
        <v>0.13776918899999999</v>
      </c>
      <c r="I8" s="11">
        <v>0.42523142000000003</v>
      </c>
      <c r="K8" s="10" t="s">
        <v>85</v>
      </c>
      <c r="L8" s="11">
        <v>282.22379204800001</v>
      </c>
      <c r="M8" s="13">
        <f t="shared" si="2"/>
        <v>0.19036457328</v>
      </c>
      <c r="N8" s="11">
        <f t="shared" si="0"/>
        <v>0.36406957007999996</v>
      </c>
      <c r="O8" s="12"/>
      <c r="P8" s="16">
        <f t="shared" si="3"/>
        <v>282.77822619136003</v>
      </c>
      <c r="R8" s="359" t="s">
        <v>348</v>
      </c>
      <c r="S8" s="11">
        <v>282.22379204800001</v>
      </c>
      <c r="T8" s="11">
        <v>9.0649796799999998E-3</v>
      </c>
      <c r="U8" s="11">
        <v>1.1744179679999999E-3</v>
      </c>
      <c r="V8" s="12"/>
      <c r="W8" s="11">
        <v>0.44348865599999998</v>
      </c>
      <c r="X8" s="11">
        <v>0.55719913099999996</v>
      </c>
      <c r="Y8" s="11">
        <v>0.13776918899999999</v>
      </c>
      <c r="Z8" s="11">
        <v>0.42523142000000003</v>
      </c>
      <c r="AB8" s="359" t="s">
        <v>348</v>
      </c>
      <c r="AC8" s="11">
        <v>282.22379204800001</v>
      </c>
      <c r="AD8" s="13">
        <f t="shared" si="4"/>
        <v>0.19036457328</v>
      </c>
      <c r="AE8" s="11">
        <f t="shared" si="1"/>
        <v>0.36406957007999996</v>
      </c>
      <c r="AF8" s="12"/>
      <c r="AG8" s="16">
        <f t="shared" si="5"/>
        <v>282.77822619136003</v>
      </c>
    </row>
    <row r="9" spans="1:33">
      <c r="A9" s="10" t="s">
        <v>89</v>
      </c>
      <c r="B9" s="11">
        <v>1389.3815079000001</v>
      </c>
      <c r="C9" s="11">
        <v>0.46346706380000002</v>
      </c>
      <c r="D9" s="11">
        <v>0.1128035214</v>
      </c>
      <c r="E9" s="12"/>
      <c r="F9" s="11">
        <v>7.0368000000000004</v>
      </c>
      <c r="G9" s="11">
        <v>34.425400000000003</v>
      </c>
      <c r="H9" s="11">
        <v>4.5138999999999996</v>
      </c>
      <c r="I9" s="11">
        <v>0.18767</v>
      </c>
      <c r="K9" s="10" t="s">
        <v>89</v>
      </c>
      <c r="L9" s="11">
        <v>1389.3815079000001</v>
      </c>
      <c r="M9" s="13">
        <f t="shared" si="2"/>
        <v>9.7328083398</v>
      </c>
      <c r="N9" s="11">
        <f t="shared" si="0"/>
        <v>34.969091634000002</v>
      </c>
      <c r="O9" s="12"/>
      <c r="P9" s="16">
        <f t="shared" si="3"/>
        <v>1434.0834078738001</v>
      </c>
      <c r="R9" s="359" t="s">
        <v>349</v>
      </c>
      <c r="S9" s="11">
        <v>1389.3815079000001</v>
      </c>
      <c r="T9" s="11">
        <v>0.46346706380000002</v>
      </c>
      <c r="U9" s="11">
        <v>0.1128035214</v>
      </c>
      <c r="V9" s="12"/>
      <c r="W9" s="11">
        <v>7.0368000000000004</v>
      </c>
      <c r="X9" s="11">
        <v>34.425400000000003</v>
      </c>
      <c r="Y9" s="11">
        <v>4.5138999999999996</v>
      </c>
      <c r="Z9" s="11">
        <v>0.18767</v>
      </c>
      <c r="AB9" s="359" t="s">
        <v>349</v>
      </c>
      <c r="AC9" s="11">
        <v>1389.3815079000001</v>
      </c>
      <c r="AD9" s="13">
        <f t="shared" si="4"/>
        <v>9.7328083398</v>
      </c>
      <c r="AE9" s="11">
        <f t="shared" si="1"/>
        <v>34.969091634000002</v>
      </c>
      <c r="AF9" s="12"/>
      <c r="AG9" s="16">
        <f t="shared" si="5"/>
        <v>1434.0834078738001</v>
      </c>
    </row>
    <row r="10" spans="1:33">
      <c r="A10" s="10" t="s">
        <v>93</v>
      </c>
      <c r="B10" s="11">
        <v>737.63081999999997</v>
      </c>
      <c r="C10" s="11">
        <v>0.88619599999999998</v>
      </c>
      <c r="D10" s="11">
        <v>6.2459159999999998E-3</v>
      </c>
      <c r="E10" s="12"/>
      <c r="F10" s="11">
        <v>0.71730311999999996</v>
      </c>
      <c r="G10" s="11">
        <v>12.963002639999999</v>
      </c>
      <c r="H10" s="11">
        <v>1.3959108650000001</v>
      </c>
      <c r="I10" s="11">
        <v>2.3820809359999999</v>
      </c>
      <c r="K10" s="10" t="s">
        <v>93</v>
      </c>
      <c r="L10" s="11">
        <v>737.63081999999997</v>
      </c>
      <c r="M10" s="13">
        <f t="shared" si="2"/>
        <v>18.610115999999998</v>
      </c>
      <c r="N10" s="11">
        <f t="shared" si="0"/>
        <v>1.93623396</v>
      </c>
      <c r="O10" s="12"/>
      <c r="P10" s="16">
        <f t="shared" si="3"/>
        <v>758.1771699599999</v>
      </c>
      <c r="R10" s="359" t="s">
        <v>350</v>
      </c>
      <c r="S10" s="11">
        <v>737.63081999999997</v>
      </c>
      <c r="T10" s="11">
        <v>0.88619599999999998</v>
      </c>
      <c r="U10" s="11">
        <v>6.2459159999999998E-3</v>
      </c>
      <c r="V10" s="12"/>
      <c r="W10" s="11">
        <v>0.71730311999999996</v>
      </c>
      <c r="X10" s="11">
        <v>12.963002639999999</v>
      </c>
      <c r="Y10" s="11">
        <v>1.3959108650000001</v>
      </c>
      <c r="Z10" s="11">
        <v>2.3820809359999999</v>
      </c>
      <c r="AB10" s="359" t="s">
        <v>350</v>
      </c>
      <c r="AC10" s="11">
        <v>737.63081999999997</v>
      </c>
      <c r="AD10" s="13">
        <f t="shared" si="4"/>
        <v>18.610115999999998</v>
      </c>
      <c r="AE10" s="11">
        <f t="shared" si="1"/>
        <v>1.93623396</v>
      </c>
      <c r="AF10" s="12"/>
      <c r="AG10" s="16">
        <f t="shared" si="5"/>
        <v>758.1771699599999</v>
      </c>
    </row>
    <row r="11" spans="1:33">
      <c r="A11" s="8" t="s">
        <v>96</v>
      </c>
      <c r="B11" s="9">
        <v>4.7026843127079996</v>
      </c>
      <c r="C11" s="9">
        <v>6.5778590394799998</v>
      </c>
      <c r="D11" s="9">
        <v>0</v>
      </c>
      <c r="E11" s="9">
        <v>0</v>
      </c>
      <c r="F11" s="9">
        <v>0</v>
      </c>
      <c r="G11" s="9">
        <v>0</v>
      </c>
      <c r="H11" s="9">
        <v>5.1536600000000004</v>
      </c>
      <c r="I11" s="9">
        <v>0</v>
      </c>
      <c r="K11" s="8" t="s">
        <v>96</v>
      </c>
      <c r="L11" s="14">
        <v>4.7026843127079996</v>
      </c>
      <c r="M11" s="14">
        <f>C11*21</f>
        <v>138.13503982908</v>
      </c>
      <c r="N11" s="14">
        <v>0</v>
      </c>
      <c r="O11" s="14">
        <v>0</v>
      </c>
      <c r="P11" s="15">
        <f t="shared" si="3"/>
        <v>142.83772414178799</v>
      </c>
      <c r="R11" s="358" t="s">
        <v>351</v>
      </c>
      <c r="S11" s="9">
        <v>4.7026843127079996</v>
      </c>
      <c r="T11" s="9">
        <v>6.5778590394799998</v>
      </c>
      <c r="U11" s="9">
        <v>0</v>
      </c>
      <c r="V11" s="9">
        <v>0</v>
      </c>
      <c r="W11" s="9">
        <v>0</v>
      </c>
      <c r="X11" s="9">
        <v>0</v>
      </c>
      <c r="Y11" s="9">
        <v>5.1536600000000004</v>
      </c>
      <c r="Z11" s="9">
        <v>0</v>
      </c>
      <c r="AB11" s="358" t="s">
        <v>351</v>
      </c>
      <c r="AC11" s="14">
        <v>4.7026843127079996</v>
      </c>
      <c r="AD11" s="14">
        <f>T11*21</f>
        <v>138.13503982908</v>
      </c>
      <c r="AE11" s="14">
        <v>0</v>
      </c>
      <c r="AF11" s="14">
        <v>0</v>
      </c>
      <c r="AG11" s="15">
        <f t="shared" si="5"/>
        <v>142.83772414178799</v>
      </c>
    </row>
    <row r="12" spans="1:33">
      <c r="A12" s="10" t="s">
        <v>99</v>
      </c>
      <c r="B12" s="11">
        <v>2.54522805</v>
      </c>
      <c r="C12" s="11">
        <v>0.90719614699999995</v>
      </c>
      <c r="D12" s="11">
        <v>0</v>
      </c>
      <c r="E12" s="12"/>
      <c r="F12" s="11">
        <v>0</v>
      </c>
      <c r="G12" s="11">
        <v>0</v>
      </c>
      <c r="H12" s="11">
        <v>0.83455999999999997</v>
      </c>
      <c r="I12" s="11">
        <v>0</v>
      </c>
      <c r="K12" s="10" t="s">
        <v>99</v>
      </c>
      <c r="L12" s="11">
        <v>2.54522805</v>
      </c>
      <c r="M12" s="11">
        <f>C12*21</f>
        <v>19.051119087</v>
      </c>
      <c r="N12" s="11">
        <v>0</v>
      </c>
      <c r="O12" s="12"/>
      <c r="P12" s="16">
        <f t="shared" si="3"/>
        <v>21.596347136999999</v>
      </c>
      <c r="R12" s="359" t="s">
        <v>352</v>
      </c>
      <c r="S12" s="11">
        <v>2.54522805</v>
      </c>
      <c r="T12" s="11">
        <v>0.90719614699999995</v>
      </c>
      <c r="U12" s="11">
        <v>0</v>
      </c>
      <c r="V12" s="12"/>
      <c r="W12" s="11">
        <v>0</v>
      </c>
      <c r="X12" s="11">
        <v>0</v>
      </c>
      <c r="Y12" s="11">
        <v>0.83455999999999997</v>
      </c>
      <c r="Z12" s="11">
        <v>0</v>
      </c>
      <c r="AB12" s="359" t="s">
        <v>352</v>
      </c>
      <c r="AC12" s="11">
        <v>2.54522805</v>
      </c>
      <c r="AD12" s="11">
        <f>T12*21</f>
        <v>19.051119087</v>
      </c>
      <c r="AE12" s="11">
        <v>0</v>
      </c>
      <c r="AF12" s="12"/>
      <c r="AG12" s="16">
        <f t="shared" si="5"/>
        <v>21.596347136999999</v>
      </c>
    </row>
    <row r="13" spans="1:33">
      <c r="A13" s="10" t="s">
        <v>102</v>
      </c>
      <c r="B13" s="11">
        <v>2.1574562627080001</v>
      </c>
      <c r="C13" s="11">
        <v>5.6706628924800002</v>
      </c>
      <c r="D13" s="11">
        <v>0</v>
      </c>
      <c r="E13" s="12"/>
      <c r="F13" s="11">
        <v>0</v>
      </c>
      <c r="G13" s="11">
        <v>0</v>
      </c>
      <c r="H13" s="11">
        <v>4.3190999999999997</v>
      </c>
      <c r="I13" s="11">
        <v>0</v>
      </c>
      <c r="K13" s="10" t="s">
        <v>102</v>
      </c>
      <c r="L13" s="11">
        <v>2.1574562627080001</v>
      </c>
      <c r="M13" s="11">
        <f>C13*21</f>
        <v>119.08392074208001</v>
      </c>
      <c r="N13" s="11">
        <v>0</v>
      </c>
      <c r="O13" s="12"/>
      <c r="P13" s="16">
        <f t="shared" si="3"/>
        <v>121.24137700478801</v>
      </c>
      <c r="R13" s="359" t="s">
        <v>353</v>
      </c>
      <c r="S13" s="11">
        <v>2.1574562627080001</v>
      </c>
      <c r="T13" s="11">
        <v>5.6706628924800002</v>
      </c>
      <c r="U13" s="11">
        <v>0</v>
      </c>
      <c r="V13" s="12"/>
      <c r="W13" s="11">
        <v>0</v>
      </c>
      <c r="X13" s="11">
        <v>0</v>
      </c>
      <c r="Y13" s="11">
        <v>4.3190999999999997</v>
      </c>
      <c r="Z13" s="11">
        <v>0</v>
      </c>
      <c r="AB13" s="359" t="s">
        <v>353</v>
      </c>
      <c r="AC13" s="11">
        <v>2.1574562627080001</v>
      </c>
      <c r="AD13" s="11">
        <f>T13*21</f>
        <v>119.08392074208001</v>
      </c>
      <c r="AE13" s="11">
        <v>0</v>
      </c>
      <c r="AF13" s="12"/>
      <c r="AG13" s="16">
        <f t="shared" si="5"/>
        <v>121.24137700478801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327.25277347137802</v>
      </c>
      <c r="M15" s="14">
        <f>C16*21</f>
        <v>0</v>
      </c>
      <c r="N15" s="14">
        <f>D16*310</f>
        <v>0</v>
      </c>
      <c r="O15" s="14">
        <v>4.7177568750000001</v>
      </c>
      <c r="P15" s="15">
        <f t="shared" si="3"/>
        <v>331.97053034637804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327.25277347137802</v>
      </c>
      <c r="AD15" s="14">
        <f>T16*21</f>
        <v>0</v>
      </c>
      <c r="AE15" s="14">
        <f>U16*310</f>
        <v>0</v>
      </c>
      <c r="AF15" s="14">
        <v>4.7177568750000001</v>
      </c>
      <c r="AG15" s="15">
        <f t="shared" si="5"/>
        <v>331.97053034637804</v>
      </c>
    </row>
    <row r="16" spans="1:33" ht="26.4">
      <c r="A16" s="8" t="s">
        <v>74</v>
      </c>
      <c r="B16" s="9">
        <v>327.25277347137802</v>
      </c>
      <c r="C16" s="9">
        <v>0</v>
      </c>
      <c r="D16" s="9">
        <v>0</v>
      </c>
      <c r="E16" s="9">
        <v>4.7177568750000001</v>
      </c>
      <c r="F16" s="9">
        <v>5.6100000000000004E-3</v>
      </c>
      <c r="G16" s="9">
        <v>7.5481199999999999</v>
      </c>
      <c r="H16" s="9">
        <v>3.08</v>
      </c>
      <c r="I16" s="9">
        <v>1.3580000000000001</v>
      </c>
      <c r="K16" s="8" t="s">
        <v>78</v>
      </c>
      <c r="L16" s="14">
        <v>315.40587652137799</v>
      </c>
      <c r="M16" s="14">
        <v>0</v>
      </c>
      <c r="N16" s="14">
        <v>0</v>
      </c>
      <c r="O16" s="14">
        <v>0</v>
      </c>
      <c r="P16" s="15">
        <f t="shared" si="3"/>
        <v>315.40587652137799</v>
      </c>
      <c r="R16" s="358" t="s">
        <v>356</v>
      </c>
      <c r="S16" s="9">
        <v>327.25277347137802</v>
      </c>
      <c r="T16" s="9">
        <v>0</v>
      </c>
      <c r="U16" s="9">
        <v>0</v>
      </c>
      <c r="V16" s="9">
        <v>4.7177568750000001</v>
      </c>
      <c r="W16" s="9">
        <v>5.6100000000000004E-3</v>
      </c>
      <c r="X16" s="9">
        <v>7.5481199999999999</v>
      </c>
      <c r="Y16" s="9">
        <v>3.08</v>
      </c>
      <c r="Z16" s="9">
        <v>1.3580000000000001</v>
      </c>
      <c r="AB16" s="358" t="s">
        <v>357</v>
      </c>
      <c r="AC16" s="14">
        <v>315.40587652137799</v>
      </c>
      <c r="AD16" s="14">
        <v>0</v>
      </c>
      <c r="AE16" s="14">
        <v>0</v>
      </c>
      <c r="AF16" s="14">
        <v>0</v>
      </c>
      <c r="AG16" s="15">
        <f t="shared" si="5"/>
        <v>315.40587652137799</v>
      </c>
    </row>
    <row r="17" spans="1:33">
      <c r="A17" s="8" t="s">
        <v>78</v>
      </c>
      <c r="B17" s="9">
        <v>315.40587652137799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280.85702040000001</v>
      </c>
      <c r="M17" s="12"/>
      <c r="N17" s="12"/>
      <c r="O17" s="12"/>
      <c r="P17" s="16">
        <f t="shared" si="3"/>
        <v>280.85702040000001</v>
      </c>
      <c r="R17" s="358" t="s">
        <v>357</v>
      </c>
      <c r="S17" s="9">
        <v>315.40587652137799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280.85702040000001</v>
      </c>
      <c r="AD17" s="12"/>
      <c r="AE17" s="12"/>
      <c r="AF17" s="12"/>
      <c r="AG17" s="16">
        <f t="shared" si="5"/>
        <v>280.85702040000001</v>
      </c>
    </row>
    <row r="18" spans="1:33">
      <c r="A18" s="10" t="s">
        <v>82</v>
      </c>
      <c r="B18" s="11">
        <v>280.85702040000001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15.71325</v>
      </c>
      <c r="M18" s="12"/>
      <c r="N18" s="12"/>
      <c r="O18" s="12"/>
      <c r="P18" s="16">
        <f t="shared" si="3"/>
        <v>15.71325</v>
      </c>
      <c r="R18" s="359" t="s">
        <v>358</v>
      </c>
      <c r="S18" s="11">
        <v>280.85702040000001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15.71325</v>
      </c>
      <c r="AD18" s="12"/>
      <c r="AE18" s="12"/>
      <c r="AF18" s="12"/>
      <c r="AG18" s="16">
        <f t="shared" si="5"/>
        <v>15.71325</v>
      </c>
    </row>
    <row r="19" spans="1:33">
      <c r="A19" s="10" t="s">
        <v>86</v>
      </c>
      <c r="B19" s="11">
        <v>15.71325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5.2817627604000004</v>
      </c>
      <c r="M19" s="12"/>
      <c r="N19" s="12"/>
      <c r="O19" s="12"/>
      <c r="P19" s="16">
        <f t="shared" si="3"/>
        <v>5.2817627604000004</v>
      </c>
      <c r="R19" s="359" t="s">
        <v>359</v>
      </c>
      <c r="S19" s="11">
        <v>15.71325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5.2817627604000004</v>
      </c>
      <c r="AD19" s="12"/>
      <c r="AE19" s="12"/>
      <c r="AF19" s="12"/>
      <c r="AG19" s="16">
        <f t="shared" si="5"/>
        <v>5.2817627604000004</v>
      </c>
    </row>
    <row r="20" spans="1:33">
      <c r="A20" s="10" t="s">
        <v>90</v>
      </c>
      <c r="B20" s="11">
        <v>5.2817627604000004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13.5538433609783</v>
      </c>
      <c r="M20" s="12"/>
      <c r="N20" s="12"/>
      <c r="O20" s="12"/>
      <c r="P20" s="16">
        <f t="shared" si="3"/>
        <v>13.5538433609783</v>
      </c>
      <c r="R20" s="359" t="s">
        <v>360</v>
      </c>
      <c r="S20" s="11">
        <v>5.2817627604000004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13.5538433609783</v>
      </c>
      <c r="AD20" s="12"/>
      <c r="AE20" s="12"/>
      <c r="AF20" s="12"/>
      <c r="AG20" s="16">
        <f t="shared" si="5"/>
        <v>13.5538433609783</v>
      </c>
    </row>
    <row r="21" spans="1:33">
      <c r="A21" s="10" t="s">
        <v>94</v>
      </c>
      <c r="B21" s="11">
        <v>13.5538433609783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11.84689695</v>
      </c>
      <c r="M21" s="14">
        <v>0</v>
      </c>
      <c r="N21" s="14">
        <v>0</v>
      </c>
      <c r="O21" s="14">
        <v>0</v>
      </c>
      <c r="P21" s="15">
        <f t="shared" si="3"/>
        <v>11.84689695</v>
      </c>
      <c r="R21" s="359" t="s">
        <v>361</v>
      </c>
      <c r="S21" s="11">
        <v>13.5538433609783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11.84689695</v>
      </c>
      <c r="AD21" s="14">
        <v>0</v>
      </c>
      <c r="AE21" s="14">
        <v>0</v>
      </c>
      <c r="AF21" s="14">
        <v>0</v>
      </c>
      <c r="AG21" s="15">
        <f t="shared" si="5"/>
        <v>11.84689695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4.0132950000000001E-2</v>
      </c>
      <c r="M22" s="11">
        <v>0</v>
      </c>
      <c r="N22" s="12"/>
      <c r="O22" s="12"/>
      <c r="P22" s="16">
        <f t="shared" si="3"/>
        <v>4.0132950000000001E-2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4.0132950000000001E-2</v>
      </c>
      <c r="AD22" s="11">
        <v>0</v>
      </c>
      <c r="AE22" s="12"/>
      <c r="AF22" s="12"/>
      <c r="AG22" s="16">
        <f t="shared" si="5"/>
        <v>4.0132950000000001E-2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</v>
      </c>
      <c r="M23" s="14">
        <v>0</v>
      </c>
      <c r="N23" s="14">
        <v>0</v>
      </c>
      <c r="O23" s="14">
        <v>0</v>
      </c>
      <c r="P23" s="15">
        <f t="shared" si="3"/>
        <v>0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</v>
      </c>
      <c r="AD23" s="14">
        <v>0</v>
      </c>
      <c r="AE23" s="14">
        <v>0</v>
      </c>
      <c r="AF23" s="14">
        <v>0</v>
      </c>
      <c r="AG23" s="15">
        <f t="shared" si="5"/>
        <v>0</v>
      </c>
    </row>
    <row r="24" spans="1:33">
      <c r="A24" s="8" t="s">
        <v>97</v>
      </c>
      <c r="B24" s="9">
        <v>11.84689695</v>
      </c>
      <c r="C24" s="9">
        <v>0</v>
      </c>
      <c r="D24" s="9">
        <v>0</v>
      </c>
      <c r="E24" s="9">
        <v>0</v>
      </c>
      <c r="F24" s="9">
        <v>5.0000000000000001E-3</v>
      </c>
      <c r="G24" s="9">
        <v>7.5447800000000003</v>
      </c>
      <c r="H24" s="9">
        <v>0</v>
      </c>
      <c r="I24" s="9">
        <v>1.3568</v>
      </c>
      <c r="K24" s="10" t="s">
        <v>105</v>
      </c>
      <c r="L24" s="11">
        <v>0</v>
      </c>
      <c r="M24" s="12"/>
      <c r="N24" s="12"/>
      <c r="O24" s="12"/>
      <c r="P24" s="16">
        <f t="shared" si="3"/>
        <v>0</v>
      </c>
      <c r="R24" s="358" t="s">
        <v>364</v>
      </c>
      <c r="S24" s="9">
        <v>11.84689695</v>
      </c>
      <c r="T24" s="9">
        <v>0</v>
      </c>
      <c r="U24" s="9">
        <v>0</v>
      </c>
      <c r="V24" s="9">
        <v>0</v>
      </c>
      <c r="W24" s="9">
        <v>5.0000000000000001E-3</v>
      </c>
      <c r="X24" s="9">
        <v>7.5447800000000003</v>
      </c>
      <c r="Y24" s="9">
        <v>0</v>
      </c>
      <c r="Z24" s="9">
        <v>1.3568</v>
      </c>
      <c r="AB24" s="359" t="s">
        <v>368</v>
      </c>
      <c r="AC24" s="11">
        <v>0</v>
      </c>
      <c r="AD24" s="12"/>
      <c r="AE24" s="12"/>
      <c r="AF24" s="12"/>
      <c r="AG24" s="16">
        <f t="shared" si="5"/>
        <v>0</v>
      </c>
    </row>
    <row r="25" spans="1:33">
      <c r="A25" s="10" t="s">
        <v>100</v>
      </c>
      <c r="B25" s="11">
        <v>4.0132950000000001E-2</v>
      </c>
      <c r="C25" s="11">
        <v>0</v>
      </c>
      <c r="D25" s="12"/>
      <c r="E25" s="12"/>
      <c r="F25" s="11">
        <v>5.0000000000000001E-3</v>
      </c>
      <c r="G25" s="11">
        <v>2.5999999999999999E-2</v>
      </c>
      <c r="H25" s="11">
        <v>0</v>
      </c>
      <c r="I25" s="11">
        <v>0</v>
      </c>
      <c r="K25" s="10" t="s">
        <v>107</v>
      </c>
      <c r="L25" s="11">
        <v>0</v>
      </c>
      <c r="M25" s="12"/>
      <c r="N25" s="12"/>
      <c r="O25" s="12"/>
      <c r="P25" s="16">
        <f t="shared" si="3"/>
        <v>0</v>
      </c>
      <c r="R25" s="359" t="s">
        <v>365</v>
      </c>
      <c r="S25" s="11">
        <v>4.0132950000000001E-2</v>
      </c>
      <c r="T25" s="11">
        <v>0</v>
      </c>
      <c r="U25" s="12"/>
      <c r="V25" s="12"/>
      <c r="W25" s="11">
        <v>5.0000000000000001E-3</v>
      </c>
      <c r="X25" s="11">
        <v>2.5999999999999999E-2</v>
      </c>
      <c r="Y25" s="11">
        <v>0</v>
      </c>
      <c r="Z25" s="11">
        <v>0</v>
      </c>
      <c r="AB25" s="359" t="s">
        <v>369</v>
      </c>
      <c r="AC25" s="11">
        <v>0</v>
      </c>
      <c r="AD25" s="12"/>
      <c r="AE25" s="12"/>
      <c r="AF25" s="12"/>
      <c r="AG25" s="16">
        <f t="shared" si="5"/>
        <v>0</v>
      </c>
    </row>
    <row r="26" spans="1:33" ht="26.4">
      <c r="A26" s="122" t="s">
        <v>194</v>
      </c>
      <c r="B26" s="123">
        <v>11.806763999999999</v>
      </c>
      <c r="C26" s="123">
        <v>0</v>
      </c>
      <c r="D26" s="123">
        <v>0</v>
      </c>
      <c r="E26" s="123">
        <v>0</v>
      </c>
      <c r="F26" s="123">
        <v>0</v>
      </c>
      <c r="G26" s="123">
        <v>7.5187799999999996</v>
      </c>
      <c r="H26" s="123">
        <v>0</v>
      </c>
      <c r="I26" s="123">
        <v>1.3568</v>
      </c>
      <c r="K26" s="8" t="s">
        <v>109</v>
      </c>
      <c r="L26" s="14">
        <v>0</v>
      </c>
      <c r="M26" s="14">
        <v>0</v>
      </c>
      <c r="N26" s="14">
        <v>0</v>
      </c>
      <c r="O26" s="14">
        <v>4.7177568750000001</v>
      </c>
      <c r="P26" s="15">
        <f t="shared" si="3"/>
        <v>4.7177568750000001</v>
      </c>
      <c r="R26" s="359" t="s">
        <v>366</v>
      </c>
      <c r="S26" s="123">
        <v>11.806763999999999</v>
      </c>
      <c r="T26" s="123">
        <v>0</v>
      </c>
      <c r="U26" s="123">
        <v>0</v>
      </c>
      <c r="V26" s="123">
        <v>0</v>
      </c>
      <c r="W26" s="123">
        <v>0</v>
      </c>
      <c r="X26" s="123">
        <v>7.5187799999999996</v>
      </c>
      <c r="Y26" s="123">
        <v>0</v>
      </c>
      <c r="Z26" s="123">
        <v>1.3568</v>
      </c>
      <c r="AB26" s="358" t="s">
        <v>373</v>
      </c>
      <c r="AC26" s="14">
        <v>0</v>
      </c>
      <c r="AD26" s="14">
        <v>0</v>
      </c>
      <c r="AE26" s="14">
        <v>0</v>
      </c>
      <c r="AF26" s="14">
        <v>4.7177568750000001</v>
      </c>
      <c r="AG26" s="15">
        <f t="shared" si="5"/>
        <v>4.7177568750000001</v>
      </c>
    </row>
    <row r="27" spans="1:33" ht="26.4">
      <c r="A27" s="8" t="s">
        <v>103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10" t="s">
        <v>111</v>
      </c>
      <c r="L27" s="12"/>
      <c r="M27" s="12"/>
      <c r="N27" s="12"/>
      <c r="O27" s="11">
        <v>4.7177568750000001</v>
      </c>
      <c r="P27" s="16">
        <f t="shared" si="3"/>
        <v>4.7177568750000001</v>
      </c>
      <c r="R27" s="358" t="s">
        <v>367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B27" s="359" t="s">
        <v>374</v>
      </c>
      <c r="AC27" s="12"/>
      <c r="AD27" s="12"/>
      <c r="AE27" s="12"/>
      <c r="AF27" s="11">
        <v>4.7177568750000001</v>
      </c>
      <c r="AG27" s="16">
        <f t="shared" si="5"/>
        <v>4.7177568750000001</v>
      </c>
    </row>
    <row r="28" spans="1:33">
      <c r="A28" s="10" t="s">
        <v>105</v>
      </c>
      <c r="B28" s="11">
        <v>0</v>
      </c>
      <c r="C28" s="12"/>
      <c r="D28" s="12"/>
      <c r="E28" s="12"/>
      <c r="F28" s="11">
        <v>0</v>
      </c>
      <c r="G28" s="11">
        <v>0</v>
      </c>
      <c r="H28" s="11">
        <v>0</v>
      </c>
      <c r="I28" s="11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0</v>
      </c>
      <c r="T28" s="12"/>
      <c r="U28" s="12"/>
      <c r="V28" s="12"/>
      <c r="W28" s="11">
        <v>0</v>
      </c>
      <c r="X28" s="11">
        <v>0</v>
      </c>
      <c r="Y28" s="11">
        <v>0</v>
      </c>
      <c r="Z28" s="11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0</v>
      </c>
      <c r="C29" s="12"/>
      <c r="D29" s="12"/>
      <c r="E29" s="12"/>
      <c r="F29" s="11">
        <v>0</v>
      </c>
      <c r="G29" s="11">
        <v>0</v>
      </c>
      <c r="H29" s="11">
        <v>0</v>
      </c>
      <c r="I29" s="11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</v>
      </c>
      <c r="T29" s="12"/>
      <c r="U29" s="12"/>
      <c r="V29" s="12"/>
      <c r="W29" s="11">
        <v>0</v>
      </c>
      <c r="X29" s="11">
        <v>0</v>
      </c>
      <c r="Y29" s="11">
        <v>0</v>
      </c>
      <c r="Z29" s="11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1">
        <v>0</v>
      </c>
      <c r="G30" s="11">
        <v>0</v>
      </c>
      <c r="H30" s="11">
        <v>0</v>
      </c>
      <c r="I30" s="11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1">
        <v>0</v>
      </c>
      <c r="X30" s="11">
        <v>0</v>
      </c>
      <c r="Y30" s="11">
        <v>0</v>
      </c>
      <c r="Z30" s="11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1">
        <v>0</v>
      </c>
      <c r="G31" s="11">
        <v>0</v>
      </c>
      <c r="H31" s="11">
        <v>0</v>
      </c>
      <c r="I31" s="11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1">
        <v>0</v>
      </c>
      <c r="X31" s="11">
        <v>0</v>
      </c>
      <c r="Y31" s="11">
        <v>0</v>
      </c>
      <c r="Z31" s="11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-10303.285695286801</v>
      </c>
      <c r="M32" s="14">
        <f>C46*21</f>
        <v>1626.6948167982246</v>
      </c>
      <c r="N32" s="14">
        <f>D46*310</f>
        <v>1518.1462325702544</v>
      </c>
      <c r="O32" s="14">
        <v>0</v>
      </c>
      <c r="P32" s="15">
        <f t="shared" si="3"/>
        <v>-7158.4446459183218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-10303.285695286801</v>
      </c>
      <c r="AD32" s="14">
        <f>T46*21</f>
        <v>1626.6948167982246</v>
      </c>
      <c r="AE32" s="14">
        <f>U46*310</f>
        <v>1518.1462325702544</v>
      </c>
      <c r="AF32" s="14">
        <v>0</v>
      </c>
      <c r="AG32" s="15">
        <f t="shared" ref="AG32:AG51" si="6">SUM(AC32:AF32)</f>
        <v>-7158.4446459183218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4.7177568750000001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1586.2091214900001</v>
      </c>
      <c r="N33" s="14">
        <f>D47*310</f>
        <v>99.381943957776997</v>
      </c>
      <c r="O33" s="14">
        <v>0</v>
      </c>
      <c r="P33" s="15">
        <f t="shared" si="3"/>
        <v>1685.5910654477771</v>
      </c>
      <c r="R33" s="358" t="s">
        <v>373</v>
      </c>
      <c r="S33" s="9">
        <v>0</v>
      </c>
      <c r="T33" s="9">
        <v>0</v>
      </c>
      <c r="U33" s="9">
        <v>0</v>
      </c>
      <c r="V33" s="9">
        <v>4.7177568750000001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1586.2091214900001</v>
      </c>
      <c r="AE33" s="14">
        <f>U47*310</f>
        <v>99.381943957776997</v>
      </c>
      <c r="AF33" s="14">
        <v>0</v>
      </c>
      <c r="AG33" s="15">
        <f t="shared" si="6"/>
        <v>1685.5910654477771</v>
      </c>
    </row>
    <row r="34" spans="1:33">
      <c r="A34" s="10" t="s">
        <v>111</v>
      </c>
      <c r="B34" s="12"/>
      <c r="C34" s="12"/>
      <c r="D34" s="12"/>
      <c r="E34" s="11">
        <v>4.7177568750000001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1539.6419849999997</v>
      </c>
      <c r="N34" s="12"/>
      <c r="O34" s="12"/>
      <c r="P34" s="16">
        <f t="shared" si="3"/>
        <v>1539.6419849999997</v>
      </c>
      <c r="R34" s="359" t="s">
        <v>374</v>
      </c>
      <c r="S34" s="12"/>
      <c r="T34" s="12"/>
      <c r="U34" s="12"/>
      <c r="V34" s="11">
        <v>4.7177568750000001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1539.6419849999997</v>
      </c>
      <c r="AE34" s="12"/>
      <c r="AF34" s="12"/>
      <c r="AG34" s="16">
        <f t="shared" si="6"/>
        <v>1539.6419849999997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46.567136490000003</v>
      </c>
      <c r="N35" s="11">
        <f>D49*310</f>
        <v>99.381943957776997</v>
      </c>
      <c r="O35" s="12"/>
      <c r="P35" s="16">
        <f t="shared" si="3"/>
        <v>145.94908044777699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46.567136490000003</v>
      </c>
      <c r="AE35" s="11">
        <f>U49*310</f>
        <v>99.381943957776997</v>
      </c>
      <c r="AF35" s="12"/>
      <c r="AG35" s="16">
        <f t="shared" si="6"/>
        <v>145.94908044777699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-10301.190095937</v>
      </c>
      <c r="M36" s="14">
        <v>0</v>
      </c>
      <c r="N36" s="14">
        <v>0</v>
      </c>
      <c r="O36" s="14">
        <v>0</v>
      </c>
      <c r="P36" s="15">
        <f t="shared" si="3"/>
        <v>-10301.190095937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-10301.190095937</v>
      </c>
      <c r="AD36" s="14">
        <v>0</v>
      </c>
      <c r="AE36" s="14">
        <v>0</v>
      </c>
      <c r="AF36" s="14">
        <v>0</v>
      </c>
      <c r="AG36" s="15">
        <f t="shared" si="6"/>
        <v>-10301.190095937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-6859.9045559370297</v>
      </c>
      <c r="M37" s="12"/>
      <c r="N37" s="12"/>
      <c r="O37" s="12"/>
      <c r="P37" s="16">
        <f t="shared" si="3"/>
        <v>-6859.9045559370297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-6859.9045559370297</v>
      </c>
      <c r="AD37" s="12"/>
      <c r="AE37" s="12"/>
      <c r="AF37" s="12"/>
      <c r="AG37" s="16">
        <f t="shared" si="6"/>
        <v>-6859.9045559370297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-3441.2855399999999</v>
      </c>
      <c r="M38" s="12"/>
      <c r="N38" s="12"/>
      <c r="O38" s="12"/>
      <c r="P38" s="16">
        <f t="shared" si="3"/>
        <v>-3441.2855399999999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-3441.2855399999999</v>
      </c>
      <c r="AD38" s="12"/>
      <c r="AE38" s="12"/>
      <c r="AF38" s="12"/>
      <c r="AG38" s="16">
        <f t="shared" si="6"/>
        <v>-3441.2855399999999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40.485695308224813</v>
      </c>
      <c r="N39" s="14">
        <f>D57*310</f>
        <v>1418.7642886124772</v>
      </c>
      <c r="O39" s="14">
        <v>0</v>
      </c>
      <c r="P39" s="15">
        <f t="shared" si="3"/>
        <v>1459.2499839207021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40.485695308224813</v>
      </c>
      <c r="AE39" s="14">
        <f>U57*310</f>
        <v>1418.7642886124772</v>
      </c>
      <c r="AF39" s="14">
        <v>0</v>
      </c>
      <c r="AG39" s="15">
        <f t="shared" si="6"/>
        <v>1459.2499839207021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13.126061717999999</v>
      </c>
      <c r="N40" s="11">
        <f>D58*310</f>
        <v>5.0419550719999995</v>
      </c>
      <c r="O40" s="12"/>
      <c r="P40" s="16">
        <f t="shared" si="3"/>
        <v>18.168016789999999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13.126061717999999</v>
      </c>
      <c r="AE40" s="11">
        <f>U58*310</f>
        <v>5.0419550719999995</v>
      </c>
      <c r="AF40" s="12"/>
      <c r="AG40" s="16">
        <f t="shared" si="6"/>
        <v>18.168016789999999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982.64932546964246</v>
      </c>
      <c r="O41" s="12"/>
      <c r="P41" s="16">
        <f t="shared" si="3"/>
        <v>982.64932546964246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982.64932546964246</v>
      </c>
      <c r="AF41" s="12"/>
      <c r="AG41" s="16">
        <f t="shared" si="6"/>
        <v>982.64932546964246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387.80368450235761</v>
      </c>
      <c r="O42" s="12"/>
      <c r="P42" s="16">
        <f t="shared" si="3"/>
        <v>387.80368450235761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387.80368450235761</v>
      </c>
      <c r="AF42" s="12"/>
      <c r="AG42" s="16">
        <f t="shared" si="6"/>
        <v>387.80368450235761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6.0999999999999997E-4</v>
      </c>
      <c r="G43" s="9">
        <v>3.3400000000000001E-3</v>
      </c>
      <c r="H43" s="9">
        <v>3.08</v>
      </c>
      <c r="I43" s="9">
        <v>1.1999999999999999E-3</v>
      </c>
      <c r="K43" s="10" t="s">
        <v>110</v>
      </c>
      <c r="L43" s="12"/>
      <c r="M43" s="12"/>
      <c r="N43" s="11">
        <f>D61*310</f>
        <v>43.269323568476892</v>
      </c>
      <c r="O43" s="12"/>
      <c r="P43" s="16">
        <f t="shared" si="3"/>
        <v>43.269323568476892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6.0999999999999997E-4</v>
      </c>
      <c r="X43" s="9">
        <v>3.3400000000000001E-3</v>
      </c>
      <c r="Y43" s="9">
        <v>3.08</v>
      </c>
      <c r="Z43" s="9">
        <v>1.1999999999999999E-3</v>
      </c>
      <c r="AB43" s="359" t="s">
        <v>399</v>
      </c>
      <c r="AC43" s="12"/>
      <c r="AD43" s="12"/>
      <c r="AE43" s="11">
        <f>U61*310</f>
        <v>43.269323568476892</v>
      </c>
      <c r="AF43" s="12"/>
      <c r="AG43" s="16">
        <f t="shared" si="6"/>
        <v>43.269323568476892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6.0999999999999997E-4</v>
      </c>
      <c r="G44" s="11">
        <v>3.3400000000000001E-3</v>
      </c>
      <c r="H44" s="11">
        <v>1.2199999999999999E-3</v>
      </c>
      <c r="I44" s="11">
        <v>1.1999999999999999E-3</v>
      </c>
      <c r="K44" s="10" t="s">
        <v>112</v>
      </c>
      <c r="L44" s="12"/>
      <c r="M44" s="11">
        <f>C62*21</f>
        <v>27.35963359022481</v>
      </c>
      <c r="N44" s="12"/>
      <c r="O44" s="12"/>
      <c r="P44" s="16">
        <f t="shared" si="3"/>
        <v>27.35963359022481</v>
      </c>
      <c r="R44" s="359" t="s">
        <v>382</v>
      </c>
      <c r="S44" s="11">
        <v>0</v>
      </c>
      <c r="T44" s="11">
        <v>0</v>
      </c>
      <c r="U44" s="12"/>
      <c r="V44" s="12"/>
      <c r="W44" s="11">
        <v>6.0999999999999997E-4</v>
      </c>
      <c r="X44" s="11">
        <v>3.3400000000000001E-3</v>
      </c>
      <c r="Y44" s="11">
        <v>1.2199999999999999E-3</v>
      </c>
      <c r="Z44" s="11">
        <v>1.1999999999999999E-3</v>
      </c>
      <c r="AB44" s="359" t="s">
        <v>400</v>
      </c>
      <c r="AC44" s="12"/>
      <c r="AD44" s="11">
        <f>T62*21</f>
        <v>27.35963359022481</v>
      </c>
      <c r="AE44" s="12"/>
      <c r="AF44" s="12"/>
      <c r="AG44" s="16">
        <f t="shared" si="6"/>
        <v>27.35963359022481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3.0787800000000001</v>
      </c>
      <c r="I45" s="11">
        <v>0</v>
      </c>
      <c r="K45" s="8" t="s">
        <v>114</v>
      </c>
      <c r="L45" s="14">
        <v>-2.0955993497999801</v>
      </c>
      <c r="M45" s="14">
        <v>0</v>
      </c>
      <c r="N45" s="14">
        <v>0</v>
      </c>
      <c r="O45" s="14">
        <v>0</v>
      </c>
      <c r="P45" s="15">
        <f t="shared" si="3"/>
        <v>-2.0955993497999801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3.0787800000000001</v>
      </c>
      <c r="Z45" s="11">
        <v>0</v>
      </c>
      <c r="AB45" s="358" t="s">
        <v>401</v>
      </c>
      <c r="AC45" s="14">
        <v>-2.0955993497999801</v>
      </c>
      <c r="AD45" s="14">
        <v>0</v>
      </c>
      <c r="AE45" s="14">
        <v>0</v>
      </c>
      <c r="AF45" s="14">
        <v>0</v>
      </c>
      <c r="AG45" s="15">
        <f t="shared" si="6"/>
        <v>-2.0955993497999801</v>
      </c>
    </row>
    <row r="46" spans="1:33" ht="26.4">
      <c r="A46" s="8" t="s">
        <v>75</v>
      </c>
      <c r="B46" s="9">
        <v>-10303.285695286801</v>
      </c>
      <c r="C46" s="9">
        <v>77.461657942772604</v>
      </c>
      <c r="D46" s="9">
        <v>4.8972459115169498</v>
      </c>
      <c r="E46" s="9">
        <v>0</v>
      </c>
      <c r="F46" s="9">
        <v>0.57816968000000002</v>
      </c>
      <c r="G46" s="9">
        <v>21.275183380000001</v>
      </c>
      <c r="H46" s="9">
        <v>0</v>
      </c>
      <c r="I46" s="9">
        <v>0</v>
      </c>
      <c r="K46" s="10" t="s">
        <v>116</v>
      </c>
      <c r="L46" s="11">
        <v>-2.0955993497999801</v>
      </c>
      <c r="M46" s="12"/>
      <c r="N46" s="12"/>
      <c r="O46" s="12"/>
      <c r="P46" s="16">
        <f t="shared" si="3"/>
        <v>-2.0955993497999801</v>
      </c>
      <c r="R46" s="358" t="s">
        <v>384</v>
      </c>
      <c r="S46" s="9">
        <v>-10303.285695286801</v>
      </c>
      <c r="T46" s="9">
        <v>77.461657942772604</v>
      </c>
      <c r="U46" s="9">
        <v>4.8972459115169498</v>
      </c>
      <c r="V46" s="9">
        <v>0</v>
      </c>
      <c r="W46" s="9">
        <v>0.57816968000000002</v>
      </c>
      <c r="X46" s="9">
        <v>21.275183380000001</v>
      </c>
      <c r="Y46" s="9">
        <v>0</v>
      </c>
      <c r="Z46" s="9">
        <v>0</v>
      </c>
      <c r="AB46" s="359" t="s">
        <v>402</v>
      </c>
      <c r="AC46" s="11">
        <v>-2.0955993497999801</v>
      </c>
      <c r="AD46" s="12"/>
      <c r="AE46" s="12"/>
      <c r="AF46" s="12"/>
      <c r="AG46" s="16">
        <f t="shared" si="6"/>
        <v>-2.0955993497999801</v>
      </c>
    </row>
    <row r="47" spans="1:33">
      <c r="A47" s="8" t="s">
        <v>79</v>
      </c>
      <c r="B47" s="9">
        <v>0</v>
      </c>
      <c r="C47" s="9">
        <v>75.533767690000005</v>
      </c>
      <c r="D47" s="9">
        <v>0.32058691599282901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3.961479808</v>
      </c>
      <c r="M47" s="14">
        <f>C65*21</f>
        <v>360.89682274244973</v>
      </c>
      <c r="N47" s="14">
        <f>D65*310</f>
        <v>55.129111567149998</v>
      </c>
      <c r="O47" s="14">
        <v>0</v>
      </c>
      <c r="P47" s="15">
        <f t="shared" si="3"/>
        <v>419.98741411759971</v>
      </c>
      <c r="R47" s="358" t="s">
        <v>385</v>
      </c>
      <c r="S47" s="9">
        <v>0</v>
      </c>
      <c r="T47" s="9">
        <v>75.533767690000005</v>
      </c>
      <c r="U47" s="9">
        <v>0.32058691599282901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3.961479808</v>
      </c>
      <c r="AD47" s="14">
        <f>T65*21</f>
        <v>360.89682274244973</v>
      </c>
      <c r="AE47" s="14">
        <f>U65*310</f>
        <v>55.129111567149998</v>
      </c>
      <c r="AF47" s="14">
        <v>0</v>
      </c>
      <c r="AG47" s="15">
        <f t="shared" si="6"/>
        <v>419.98741411759971</v>
      </c>
    </row>
    <row r="48" spans="1:33">
      <c r="A48" s="10" t="s">
        <v>83</v>
      </c>
      <c r="B48" s="12"/>
      <c r="C48" s="11">
        <v>73.316284999999993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241.13623154435223</v>
      </c>
      <c r="N48" s="13">
        <v>0</v>
      </c>
      <c r="O48" s="13">
        <v>0</v>
      </c>
      <c r="P48" s="16">
        <f t="shared" si="3"/>
        <v>241.13623154435223</v>
      </c>
      <c r="R48" s="359" t="s">
        <v>386</v>
      </c>
      <c r="S48" s="12"/>
      <c r="T48" s="11">
        <v>73.316284999999993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241.13623154435223</v>
      </c>
      <c r="AE48" s="13">
        <v>0</v>
      </c>
      <c r="AF48" s="13">
        <v>0</v>
      </c>
      <c r="AG48" s="16">
        <f t="shared" si="6"/>
        <v>241.13623154435223</v>
      </c>
    </row>
    <row r="49" spans="1:33">
      <c r="A49" s="10" t="s">
        <v>87</v>
      </c>
      <c r="B49" s="12"/>
      <c r="C49" s="11">
        <v>2.2174826900000002</v>
      </c>
      <c r="D49" s="11">
        <v>0.32058691599282901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2.3771999999999998</v>
      </c>
      <c r="N49" s="13">
        <f>D67*310</f>
        <v>2.1055200000000003</v>
      </c>
      <c r="O49" s="13">
        <v>0</v>
      </c>
      <c r="P49" s="16">
        <f t="shared" si="3"/>
        <v>4.4827200000000005</v>
      </c>
      <c r="R49" s="359" t="s">
        <v>387</v>
      </c>
      <c r="S49" s="12"/>
      <c r="T49" s="11">
        <v>2.2174826900000002</v>
      </c>
      <c r="U49" s="11">
        <v>0.32058691599282901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2.3771999999999998</v>
      </c>
      <c r="AE49" s="13">
        <f>U67*310</f>
        <v>2.1055200000000003</v>
      </c>
      <c r="AF49" s="13">
        <v>0</v>
      </c>
      <c r="AG49" s="16">
        <f t="shared" si="6"/>
        <v>4.4827200000000005</v>
      </c>
    </row>
    <row r="50" spans="1:33" ht="26.4">
      <c r="A50" s="8" t="s">
        <v>91</v>
      </c>
      <c r="B50" s="9">
        <v>-10301.190095937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3.961479808</v>
      </c>
      <c r="M50" s="13">
        <f>C68*21</f>
        <v>11.9847</v>
      </c>
      <c r="N50" s="13">
        <f>D68*310</f>
        <v>3.1845059999999998</v>
      </c>
      <c r="O50" s="13">
        <v>0</v>
      </c>
      <c r="P50" s="16">
        <f t="shared" si="3"/>
        <v>19.130685807999999</v>
      </c>
      <c r="R50" s="358" t="s">
        <v>388</v>
      </c>
      <c r="S50" s="9">
        <v>-10301.190095937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3.961479808</v>
      </c>
      <c r="AD50" s="13">
        <f>T68*21</f>
        <v>11.9847</v>
      </c>
      <c r="AE50" s="13">
        <f>U68*310</f>
        <v>3.1845059999999998</v>
      </c>
      <c r="AF50" s="13">
        <v>0</v>
      </c>
      <c r="AG50" s="16">
        <f t="shared" si="6"/>
        <v>19.130685807999999</v>
      </c>
    </row>
    <row r="51" spans="1:33">
      <c r="A51" s="10" t="s">
        <v>95</v>
      </c>
      <c r="B51" s="11">
        <v>-6859.9045559370297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105.3986911980975</v>
      </c>
      <c r="N51" s="13">
        <f>D69*310</f>
        <v>49.839085567149993</v>
      </c>
      <c r="O51" s="13">
        <v>0</v>
      </c>
      <c r="P51" s="16">
        <f t="shared" si="3"/>
        <v>155.23777676524747</v>
      </c>
      <c r="R51" s="359" t="s">
        <v>389</v>
      </c>
      <c r="S51" s="11">
        <v>-6859.9045559370297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105.3986911980975</v>
      </c>
      <c r="AE51" s="13">
        <f>U69*310</f>
        <v>49.839085567149993</v>
      </c>
      <c r="AF51" s="13">
        <v>0</v>
      </c>
      <c r="AG51" s="16">
        <f t="shared" si="6"/>
        <v>155.23777676524747</v>
      </c>
    </row>
    <row r="52" spans="1:33">
      <c r="A52" s="10" t="s">
        <v>98</v>
      </c>
      <c r="B52" s="11">
        <v>-3441.2855399999999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-3441.2855399999999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115.4494341</v>
      </c>
      <c r="M54" s="9">
        <f>C72*21</f>
        <v>1.6954112699999999E-2</v>
      </c>
      <c r="N54" s="9">
        <f>D72*310</f>
        <v>1.001099988</v>
      </c>
      <c r="O54" s="9">
        <v>0</v>
      </c>
      <c r="P54" s="16">
        <f t="shared" si="3"/>
        <v>116.46748820070002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115.4494341</v>
      </c>
      <c r="AD54" s="9">
        <f>T72*21</f>
        <v>1.6954112699999999E-2</v>
      </c>
      <c r="AE54" s="9">
        <f>U72*310</f>
        <v>1.001099988</v>
      </c>
      <c r="AF54" s="9">
        <v>0</v>
      </c>
      <c r="AG54" s="16">
        <f t="shared" ref="AG54:AG56" si="7">SUM(AC54:AF54)</f>
        <v>116.46748820070002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115.4494341</v>
      </c>
      <c r="M55" s="11">
        <f>C73*21</f>
        <v>1.6954112699999999E-2</v>
      </c>
      <c r="N55" s="11">
        <f>D73*310</f>
        <v>1.001099988</v>
      </c>
      <c r="O55" s="12"/>
      <c r="P55" s="16">
        <f t="shared" si="3"/>
        <v>116.46748820070002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115.4494341</v>
      </c>
      <c r="AD55" s="11">
        <f>T73*21</f>
        <v>1.6954112699999999E-2</v>
      </c>
      <c r="AE55" s="11">
        <f>U73*310</f>
        <v>1.001099988</v>
      </c>
      <c r="AF55" s="12"/>
      <c r="AG55" s="16">
        <f t="shared" si="7"/>
        <v>116.46748820070002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1.9278902527726101</v>
      </c>
      <c r="D57" s="9">
        <v>4.5766589955241201</v>
      </c>
      <c r="E57" s="9">
        <v>0</v>
      </c>
      <c r="F57" s="9">
        <v>0.57816968000000002</v>
      </c>
      <c r="G57" s="9">
        <v>21.275183380000001</v>
      </c>
      <c r="H57" s="9">
        <v>0</v>
      </c>
      <c r="I57" s="9">
        <v>0</v>
      </c>
      <c r="R57" s="358" t="s">
        <v>395</v>
      </c>
      <c r="S57" s="9">
        <v>0</v>
      </c>
      <c r="T57" s="9">
        <v>1.9278902527726101</v>
      </c>
      <c r="U57" s="9">
        <v>4.5766589955241201</v>
      </c>
      <c r="V57" s="9">
        <v>0</v>
      </c>
      <c r="W57" s="9">
        <v>0.57816968000000002</v>
      </c>
      <c r="X57" s="9">
        <v>21.275183380000001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0.62505055799999998</v>
      </c>
      <c r="D58" s="11">
        <v>1.6264371199999999E-2</v>
      </c>
      <c r="E58" s="12"/>
      <c r="F58" s="11">
        <v>0.57816968000000002</v>
      </c>
      <c r="G58" s="11">
        <v>21.275183380000001</v>
      </c>
      <c r="H58" s="11">
        <v>0</v>
      </c>
      <c r="I58" s="11">
        <v>0</v>
      </c>
      <c r="R58" s="359" t="s">
        <v>396</v>
      </c>
      <c r="S58" s="12"/>
      <c r="T58" s="11">
        <v>0.62505055799999998</v>
      </c>
      <c r="U58" s="11">
        <v>1.6264371199999999E-2</v>
      </c>
      <c r="V58" s="12"/>
      <c r="W58" s="11">
        <v>0.57816968000000002</v>
      </c>
      <c r="X58" s="11">
        <v>21.275183380000001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3.1698365337730401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3.1698365337730401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1.25097962742696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1.25097962742696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0.13957846312411901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0.13957846312411901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1.30283969477261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1.30283969477261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-2.0955993497999801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-2.0955993497999801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-2.0955993497999801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-2.0955993497999801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3.961479808</v>
      </c>
      <c r="C65" s="9">
        <v>17.1855629877357</v>
      </c>
      <c r="D65" s="9">
        <v>0.177835843765</v>
      </c>
      <c r="E65" s="9">
        <v>0</v>
      </c>
      <c r="F65" s="9">
        <v>0.27900000000000003</v>
      </c>
      <c r="G65" s="9">
        <v>4.9039999999999999</v>
      </c>
      <c r="H65" s="9">
        <v>0.108</v>
      </c>
      <c r="I65" s="9">
        <v>0.01</v>
      </c>
      <c r="R65" s="358" t="s">
        <v>403</v>
      </c>
      <c r="S65" s="9">
        <v>3.961479808</v>
      </c>
      <c r="T65" s="9">
        <v>17.1855629877357</v>
      </c>
      <c r="U65" s="9">
        <v>0.177835843765</v>
      </c>
      <c r="V65" s="9">
        <v>0</v>
      </c>
      <c r="W65" s="9">
        <v>0.27900000000000003</v>
      </c>
      <c r="X65" s="9">
        <v>4.9039999999999999</v>
      </c>
      <c r="Y65" s="9">
        <v>0.108</v>
      </c>
      <c r="Z65" s="9">
        <v>0.01</v>
      </c>
    </row>
    <row r="66" spans="1:26">
      <c r="A66" s="10" t="s">
        <v>80</v>
      </c>
      <c r="B66" s="13">
        <v>0</v>
      </c>
      <c r="C66" s="13">
        <v>11.482677692588201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11.482677692588201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0.1132</v>
      </c>
      <c r="D67" s="13">
        <v>6.7920000000000003E-3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0.1132</v>
      </c>
      <c r="U67" s="13">
        <v>6.7920000000000003E-3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3.961479808</v>
      </c>
      <c r="C68" s="13">
        <v>0.57069999999999999</v>
      </c>
      <c r="D68" s="13">
        <v>1.02726E-2</v>
      </c>
      <c r="E68" s="13">
        <v>0</v>
      </c>
      <c r="F68" s="13">
        <v>0.27900000000000003</v>
      </c>
      <c r="G68" s="13">
        <v>4.9039999999999999</v>
      </c>
      <c r="H68" s="13">
        <v>0.108</v>
      </c>
      <c r="I68" s="13">
        <v>0.01</v>
      </c>
      <c r="R68" s="358" t="s">
        <v>406</v>
      </c>
      <c r="S68" s="13">
        <v>3.961479808</v>
      </c>
      <c r="T68" s="13">
        <v>0.57069999999999999</v>
      </c>
      <c r="U68" s="13">
        <v>1.02726E-2</v>
      </c>
      <c r="V68" s="13">
        <v>0</v>
      </c>
      <c r="W68" s="13">
        <v>0.27900000000000003</v>
      </c>
      <c r="X68" s="13">
        <v>4.9039999999999999</v>
      </c>
      <c r="Y68" s="13">
        <v>0.108</v>
      </c>
      <c r="Z68" s="13">
        <v>0.01</v>
      </c>
    </row>
    <row r="69" spans="1:26">
      <c r="A69" s="10" t="s">
        <v>92</v>
      </c>
      <c r="B69" s="13">
        <v>0</v>
      </c>
      <c r="C69" s="13">
        <v>5.0189852951475</v>
      </c>
      <c r="D69" s="13">
        <v>0.16077124376499999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5.0189852951475</v>
      </c>
      <c r="U69" s="13">
        <v>0.16077124376499999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115.4494341</v>
      </c>
      <c r="C72" s="9">
        <v>8.0733870000000002E-4</v>
      </c>
      <c r="D72" s="9">
        <v>3.2293548000000001E-3</v>
      </c>
      <c r="E72" s="9">
        <v>0</v>
      </c>
      <c r="F72" s="9">
        <v>0.52359999999999995</v>
      </c>
      <c r="G72" s="9">
        <v>3.0800000000000001E-2</v>
      </c>
      <c r="H72" s="9">
        <v>6.88E-2</v>
      </c>
      <c r="I72" s="9">
        <v>0.3458</v>
      </c>
      <c r="R72" s="358" t="s">
        <v>409</v>
      </c>
      <c r="S72" s="9">
        <v>115.4494341</v>
      </c>
      <c r="T72" s="9">
        <v>8.0733870000000002E-4</v>
      </c>
      <c r="U72" s="9">
        <v>3.2293548000000001E-3</v>
      </c>
      <c r="V72" s="9">
        <v>0</v>
      </c>
      <c r="W72" s="9">
        <v>0.52359999999999995</v>
      </c>
      <c r="X72" s="9">
        <v>3.0800000000000001E-2</v>
      </c>
      <c r="Y72" s="9">
        <v>6.88E-2</v>
      </c>
      <c r="Z72" s="9">
        <v>0.3458</v>
      </c>
    </row>
    <row r="73" spans="1:26" ht="26.4">
      <c r="A73" s="10" t="s">
        <v>159</v>
      </c>
      <c r="B73" s="11">
        <v>115.4494341</v>
      </c>
      <c r="C73" s="11">
        <v>8.0733870000000002E-4</v>
      </c>
      <c r="D73" s="11">
        <v>3.2293548000000001E-3</v>
      </c>
      <c r="E73" s="12"/>
      <c r="F73" s="11">
        <v>0.52359999999999995</v>
      </c>
      <c r="G73" s="11">
        <v>3.0800000000000001E-2</v>
      </c>
      <c r="H73" s="11">
        <v>6.88E-2</v>
      </c>
      <c r="I73" s="11">
        <v>0.3458</v>
      </c>
      <c r="R73" s="359" t="s">
        <v>410</v>
      </c>
      <c r="S73" s="11">
        <v>115.4494341</v>
      </c>
      <c r="T73" s="11">
        <v>8.0733870000000002E-4</v>
      </c>
      <c r="U73" s="11">
        <v>3.2293548000000001E-3</v>
      </c>
      <c r="V73" s="12"/>
      <c r="W73" s="11">
        <v>0.52359999999999995</v>
      </c>
      <c r="X73" s="11">
        <v>3.0800000000000001E-2</v>
      </c>
      <c r="Y73" s="11">
        <v>6.88E-2</v>
      </c>
      <c r="Z73" s="11">
        <v>0.3458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M37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7" width="6.441406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4" width="6.441406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169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-5380.2361790730902</v>
      </c>
      <c r="C4" s="9">
        <v>104.08143194690901</v>
      </c>
      <c r="D4" s="9">
        <v>4.9948635879405101</v>
      </c>
      <c r="E4" s="9">
        <v>5.5096433437499996</v>
      </c>
      <c r="F4" s="9">
        <v>12.051910596000001</v>
      </c>
      <c r="G4" s="9">
        <v>91.966185482</v>
      </c>
      <c r="H4" s="9">
        <v>15.033195813000001</v>
      </c>
      <c r="I4" s="9">
        <v>20.585079164</v>
      </c>
      <c r="K4" s="8" t="s">
        <v>138</v>
      </c>
      <c r="L4" s="14">
        <v>-5380.2361790730902</v>
      </c>
      <c r="M4" s="14">
        <f>C4*21</f>
        <v>2185.710070885089</v>
      </c>
      <c r="N4" s="14">
        <f t="shared" ref="N4:N10" si="0">D4*310</f>
        <v>1548.4077122615581</v>
      </c>
      <c r="O4" s="14">
        <v>5.5096433437499996</v>
      </c>
      <c r="P4" s="15">
        <f>SUM(L4:O4)</f>
        <v>-1640.6087525826931</v>
      </c>
      <c r="Q4" s="17"/>
      <c r="R4" s="358" t="s">
        <v>344</v>
      </c>
      <c r="S4" s="9">
        <v>-5380.2361790730902</v>
      </c>
      <c r="T4" s="9">
        <v>104.08143194690901</v>
      </c>
      <c r="U4" s="9">
        <v>4.9948635879405101</v>
      </c>
      <c r="V4" s="9">
        <v>5.5096433437499996</v>
      </c>
      <c r="W4" s="9">
        <v>12.051910596000001</v>
      </c>
      <c r="X4" s="9">
        <v>91.966185482</v>
      </c>
      <c r="Y4" s="9">
        <v>15.033195813000001</v>
      </c>
      <c r="Z4" s="9">
        <v>20.585079164</v>
      </c>
      <c r="AB4" s="358" t="s">
        <v>344</v>
      </c>
      <c r="AC4" s="14">
        <v>-5380.2361790730902</v>
      </c>
      <c r="AD4" s="14">
        <f>T4*21</f>
        <v>2185.710070885089</v>
      </c>
      <c r="AE4" s="14">
        <f t="shared" ref="AE4:AE10" si="1">U4*310</f>
        <v>1548.4077122615581</v>
      </c>
      <c r="AF4" s="14">
        <v>5.5096433437499996</v>
      </c>
      <c r="AG4" s="15">
        <f>SUM(AC4:AF4)</f>
        <v>-1640.6087525826931</v>
      </c>
    </row>
    <row r="5" spans="1:33">
      <c r="A5" s="8" t="s">
        <v>73</v>
      </c>
      <c r="B5" s="9">
        <v>4606.1766810602103</v>
      </c>
      <c r="C5" s="9">
        <v>8.0691206123499999</v>
      </c>
      <c r="D5" s="9">
        <v>0.123705752317</v>
      </c>
      <c r="E5" s="9">
        <v>0</v>
      </c>
      <c r="F5" s="9">
        <v>11.204433935999999</v>
      </c>
      <c r="G5" s="9">
        <v>58.468638742000003</v>
      </c>
      <c r="H5" s="9">
        <v>11.859275813</v>
      </c>
      <c r="I5" s="9">
        <v>19.157899164</v>
      </c>
      <c r="K5" s="8" t="s">
        <v>73</v>
      </c>
      <c r="L5" s="14">
        <v>4606.1766810602103</v>
      </c>
      <c r="M5" s="14">
        <f t="shared" ref="M5:M10" si="2">C5*21</f>
        <v>169.45153285935001</v>
      </c>
      <c r="N5" s="14">
        <f t="shared" si="0"/>
        <v>38.34878321827</v>
      </c>
      <c r="O5" s="14">
        <v>0</v>
      </c>
      <c r="P5" s="15">
        <f t="shared" ref="P5:P56" si="3">SUM(L5:O5)</f>
        <v>4813.97699713783</v>
      </c>
      <c r="R5" s="358" t="s">
        <v>345</v>
      </c>
      <c r="S5" s="9">
        <v>4606.1766810602103</v>
      </c>
      <c r="T5" s="9">
        <v>8.0691206123499999</v>
      </c>
      <c r="U5" s="9">
        <v>0.123705752317</v>
      </c>
      <c r="V5" s="9">
        <v>0</v>
      </c>
      <c r="W5" s="9">
        <v>11.204433935999999</v>
      </c>
      <c r="X5" s="9">
        <v>58.468638742000003</v>
      </c>
      <c r="Y5" s="9">
        <v>11.859275813</v>
      </c>
      <c r="Z5" s="9">
        <v>19.157899164</v>
      </c>
      <c r="AB5" s="358" t="s">
        <v>345</v>
      </c>
      <c r="AC5" s="14">
        <v>4606.1766810602103</v>
      </c>
      <c r="AD5" s="14">
        <f t="shared" ref="AD5:AD10" si="4">T5*21</f>
        <v>169.45153285935001</v>
      </c>
      <c r="AE5" s="14">
        <f t="shared" si="1"/>
        <v>38.34878321827</v>
      </c>
      <c r="AF5" s="14">
        <v>0</v>
      </c>
      <c r="AG5" s="15">
        <f t="shared" ref="AG5:AG30" si="5">SUM(AC5:AF5)</f>
        <v>4813.97699713783</v>
      </c>
    </row>
    <row r="6" spans="1:33">
      <c r="A6" s="8" t="s">
        <v>77</v>
      </c>
      <c r="B6" s="9">
        <v>4602.0436689019998</v>
      </c>
      <c r="C6" s="9">
        <v>1.9082849473700001</v>
      </c>
      <c r="D6" s="9">
        <v>0.123705752317</v>
      </c>
      <c r="E6" s="9">
        <v>0</v>
      </c>
      <c r="F6" s="9">
        <v>11.204433935999999</v>
      </c>
      <c r="G6" s="9">
        <v>58.468638742000003</v>
      </c>
      <c r="H6" s="9">
        <v>7.242275813</v>
      </c>
      <c r="I6" s="9">
        <v>19.157899164</v>
      </c>
      <c r="K6" s="8" t="s">
        <v>77</v>
      </c>
      <c r="L6" s="14">
        <v>4602.0436689019998</v>
      </c>
      <c r="M6" s="14">
        <f t="shared" si="2"/>
        <v>40.073983894770002</v>
      </c>
      <c r="N6" s="14">
        <f t="shared" si="0"/>
        <v>38.34878321827</v>
      </c>
      <c r="O6" s="14">
        <v>0</v>
      </c>
      <c r="P6" s="15">
        <f t="shared" si="3"/>
        <v>4680.46643601504</v>
      </c>
      <c r="R6" s="358" t="s">
        <v>346</v>
      </c>
      <c r="S6" s="9">
        <v>4602.0436689019998</v>
      </c>
      <c r="T6" s="9">
        <v>1.9082849473700001</v>
      </c>
      <c r="U6" s="9">
        <v>0.123705752317</v>
      </c>
      <c r="V6" s="9">
        <v>0</v>
      </c>
      <c r="W6" s="9">
        <v>11.204433935999999</v>
      </c>
      <c r="X6" s="9">
        <v>58.468638742000003</v>
      </c>
      <c r="Y6" s="9">
        <v>7.242275813</v>
      </c>
      <c r="Z6" s="9">
        <v>19.157899164</v>
      </c>
      <c r="AB6" s="358" t="s">
        <v>346</v>
      </c>
      <c r="AC6" s="14">
        <v>4602.0436689019998</v>
      </c>
      <c r="AD6" s="14">
        <f t="shared" si="4"/>
        <v>40.073983894770002</v>
      </c>
      <c r="AE6" s="14">
        <f t="shared" si="1"/>
        <v>38.34878321827</v>
      </c>
      <c r="AF6" s="14">
        <v>0</v>
      </c>
      <c r="AG6" s="15">
        <f t="shared" si="5"/>
        <v>4680.46643601504</v>
      </c>
    </row>
    <row r="7" spans="1:33">
      <c r="A7" s="10" t="s">
        <v>81</v>
      </c>
      <c r="B7" s="11">
        <v>2211.8970561900001</v>
      </c>
      <c r="C7" s="11">
        <v>3.9740370150000003E-2</v>
      </c>
      <c r="D7" s="11">
        <v>1.9704531224999999E-2</v>
      </c>
      <c r="E7" s="12"/>
      <c r="F7" s="11">
        <v>3.8332157210000002</v>
      </c>
      <c r="G7" s="11">
        <v>2.1633012229999999</v>
      </c>
      <c r="H7" s="11">
        <v>0.53082346999999996</v>
      </c>
      <c r="I7" s="11">
        <v>14.693598958000001</v>
      </c>
      <c r="K7" s="10" t="s">
        <v>81</v>
      </c>
      <c r="L7" s="11">
        <v>2211.8970561900001</v>
      </c>
      <c r="M7" s="13">
        <f t="shared" si="2"/>
        <v>0.83454777315000006</v>
      </c>
      <c r="N7" s="11">
        <f t="shared" si="0"/>
        <v>6.1084046797499996</v>
      </c>
      <c r="O7" s="12"/>
      <c r="P7" s="16">
        <f t="shared" si="3"/>
        <v>2218.8400086429001</v>
      </c>
      <c r="R7" s="359" t="s">
        <v>347</v>
      </c>
      <c r="S7" s="11">
        <v>2211.8970561900001</v>
      </c>
      <c r="T7" s="11">
        <v>3.9740370150000003E-2</v>
      </c>
      <c r="U7" s="11">
        <v>1.9704531224999999E-2</v>
      </c>
      <c r="V7" s="12"/>
      <c r="W7" s="11">
        <v>3.8332157210000002</v>
      </c>
      <c r="X7" s="11">
        <v>2.1633012229999999</v>
      </c>
      <c r="Y7" s="11">
        <v>0.53082346999999996</v>
      </c>
      <c r="Z7" s="11">
        <v>14.693598958000001</v>
      </c>
      <c r="AB7" s="359" t="s">
        <v>347</v>
      </c>
      <c r="AC7" s="11">
        <v>2211.8970561900001</v>
      </c>
      <c r="AD7" s="13">
        <f t="shared" si="4"/>
        <v>0.83454777315000006</v>
      </c>
      <c r="AE7" s="11">
        <f t="shared" si="1"/>
        <v>6.1084046797499996</v>
      </c>
      <c r="AF7" s="12"/>
      <c r="AG7" s="16">
        <f t="shared" si="5"/>
        <v>2218.8400086429001</v>
      </c>
    </row>
    <row r="8" spans="1:33" ht="26.4">
      <c r="A8" s="10" t="s">
        <v>85</v>
      </c>
      <c r="B8" s="11">
        <v>266.54823141200001</v>
      </c>
      <c r="C8" s="11">
        <v>8.4814239199999999E-3</v>
      </c>
      <c r="D8" s="11">
        <v>1.099754892E-3</v>
      </c>
      <c r="E8" s="12"/>
      <c r="F8" s="11">
        <v>0.42517335499999998</v>
      </c>
      <c r="G8" s="11">
        <v>0.51527323899999999</v>
      </c>
      <c r="H8" s="11">
        <v>0.129363916</v>
      </c>
      <c r="I8" s="11">
        <v>0.39074646000000002</v>
      </c>
      <c r="K8" s="10" t="s">
        <v>85</v>
      </c>
      <c r="L8" s="11">
        <v>266.54823141200001</v>
      </c>
      <c r="M8" s="13">
        <f t="shared" si="2"/>
        <v>0.17810990231999999</v>
      </c>
      <c r="N8" s="11">
        <f t="shared" si="0"/>
        <v>0.34092401651999998</v>
      </c>
      <c r="O8" s="12"/>
      <c r="P8" s="16">
        <f t="shared" si="3"/>
        <v>267.06726533083997</v>
      </c>
      <c r="R8" s="359" t="s">
        <v>348</v>
      </c>
      <c r="S8" s="11">
        <v>266.54823141200001</v>
      </c>
      <c r="T8" s="11">
        <v>8.4814239199999999E-3</v>
      </c>
      <c r="U8" s="11">
        <v>1.099754892E-3</v>
      </c>
      <c r="V8" s="12"/>
      <c r="W8" s="11">
        <v>0.42517335499999998</v>
      </c>
      <c r="X8" s="11">
        <v>0.51527323899999999</v>
      </c>
      <c r="Y8" s="11">
        <v>0.129363916</v>
      </c>
      <c r="Z8" s="11">
        <v>0.39074646000000002</v>
      </c>
      <c r="AB8" s="359" t="s">
        <v>348</v>
      </c>
      <c r="AC8" s="11">
        <v>266.54823141200001</v>
      </c>
      <c r="AD8" s="13">
        <f t="shared" si="4"/>
        <v>0.17810990231999999</v>
      </c>
      <c r="AE8" s="11">
        <f t="shared" si="1"/>
        <v>0.34092401651999998</v>
      </c>
      <c r="AF8" s="12"/>
      <c r="AG8" s="16">
        <f t="shared" si="5"/>
        <v>267.06726533083997</v>
      </c>
    </row>
    <row r="9" spans="1:33">
      <c r="A9" s="10" t="s">
        <v>89</v>
      </c>
      <c r="B9" s="11">
        <v>1268.8306712999999</v>
      </c>
      <c r="C9" s="11">
        <v>0.44970255329999997</v>
      </c>
      <c r="D9" s="11">
        <v>9.42098242E-2</v>
      </c>
      <c r="E9" s="12"/>
      <c r="F9" s="11">
        <v>6.0721999999999996</v>
      </c>
      <c r="G9" s="11">
        <v>34.756900000000002</v>
      </c>
      <c r="H9" s="11">
        <v>4.3273979999999996</v>
      </c>
      <c r="I9" s="11">
        <v>0.16891999999999999</v>
      </c>
      <c r="K9" s="10" t="s">
        <v>89</v>
      </c>
      <c r="L9" s="11">
        <v>1268.8306712999999</v>
      </c>
      <c r="M9" s="13">
        <f t="shared" si="2"/>
        <v>9.4437536192999989</v>
      </c>
      <c r="N9" s="11">
        <f t="shared" si="0"/>
        <v>29.205045502000001</v>
      </c>
      <c r="O9" s="12"/>
      <c r="P9" s="16">
        <f t="shared" si="3"/>
        <v>1307.4794704213</v>
      </c>
      <c r="R9" s="359" t="s">
        <v>349</v>
      </c>
      <c r="S9" s="11">
        <v>1268.8306712999999</v>
      </c>
      <c r="T9" s="11">
        <v>0.44970255329999997</v>
      </c>
      <c r="U9" s="11">
        <v>9.42098242E-2</v>
      </c>
      <c r="V9" s="12"/>
      <c r="W9" s="11">
        <v>6.0721999999999996</v>
      </c>
      <c r="X9" s="11">
        <v>34.756900000000002</v>
      </c>
      <c r="Y9" s="11">
        <v>4.3273979999999996</v>
      </c>
      <c r="Z9" s="11">
        <v>0.16891999999999999</v>
      </c>
      <c r="AB9" s="359" t="s">
        <v>349</v>
      </c>
      <c r="AC9" s="11">
        <v>1268.8306712999999</v>
      </c>
      <c r="AD9" s="13">
        <f t="shared" si="4"/>
        <v>9.4437536192999989</v>
      </c>
      <c r="AE9" s="11">
        <f t="shared" si="1"/>
        <v>29.205045502000001</v>
      </c>
      <c r="AF9" s="12"/>
      <c r="AG9" s="16">
        <f t="shared" si="5"/>
        <v>1307.4794704213</v>
      </c>
    </row>
    <row r="10" spans="1:33">
      <c r="A10" s="10" t="s">
        <v>93</v>
      </c>
      <c r="B10" s="11">
        <v>854.76770999999997</v>
      </c>
      <c r="C10" s="11">
        <v>1.4103606</v>
      </c>
      <c r="D10" s="11">
        <v>8.6916419999999994E-3</v>
      </c>
      <c r="E10" s="12"/>
      <c r="F10" s="11">
        <v>0.87384485999999995</v>
      </c>
      <c r="G10" s="11">
        <v>21.033164280000001</v>
      </c>
      <c r="H10" s="11">
        <v>2.2546904269999999</v>
      </c>
      <c r="I10" s="11">
        <v>3.904633746</v>
      </c>
      <c r="K10" s="10" t="s">
        <v>93</v>
      </c>
      <c r="L10" s="11">
        <v>854.76770999999997</v>
      </c>
      <c r="M10" s="13">
        <f t="shared" si="2"/>
        <v>29.617572599999999</v>
      </c>
      <c r="N10" s="11">
        <f t="shared" si="0"/>
        <v>2.6944090199999997</v>
      </c>
      <c r="O10" s="12"/>
      <c r="P10" s="16">
        <f t="shared" si="3"/>
        <v>887.07969161999995</v>
      </c>
      <c r="R10" s="359" t="s">
        <v>350</v>
      </c>
      <c r="S10" s="11">
        <v>854.76770999999997</v>
      </c>
      <c r="T10" s="11">
        <v>1.4103606</v>
      </c>
      <c r="U10" s="11">
        <v>8.6916419999999994E-3</v>
      </c>
      <c r="V10" s="12"/>
      <c r="W10" s="11">
        <v>0.87384485999999995</v>
      </c>
      <c r="X10" s="11">
        <v>21.033164280000001</v>
      </c>
      <c r="Y10" s="11">
        <v>2.2546904269999999</v>
      </c>
      <c r="Z10" s="11">
        <v>3.904633746</v>
      </c>
      <c r="AB10" s="359" t="s">
        <v>350</v>
      </c>
      <c r="AC10" s="11">
        <v>854.76770999999997</v>
      </c>
      <c r="AD10" s="13">
        <f t="shared" si="4"/>
        <v>29.617572599999999</v>
      </c>
      <c r="AE10" s="11">
        <f t="shared" si="1"/>
        <v>2.6944090199999997</v>
      </c>
      <c r="AF10" s="12"/>
      <c r="AG10" s="16">
        <f t="shared" si="5"/>
        <v>887.07969161999995</v>
      </c>
    </row>
    <row r="11" spans="1:33">
      <c r="A11" s="8" t="s">
        <v>96</v>
      </c>
      <c r="B11" s="9">
        <v>4.1330121582080004</v>
      </c>
      <c r="C11" s="9">
        <v>6.1608356649799996</v>
      </c>
      <c r="D11" s="9">
        <v>0</v>
      </c>
      <c r="E11" s="9">
        <v>0</v>
      </c>
      <c r="F11" s="9">
        <v>0</v>
      </c>
      <c r="G11" s="9">
        <v>0</v>
      </c>
      <c r="H11" s="9">
        <v>4.617</v>
      </c>
      <c r="I11" s="9">
        <v>0</v>
      </c>
      <c r="K11" s="8" t="s">
        <v>96</v>
      </c>
      <c r="L11" s="14">
        <v>4.1330121582080004</v>
      </c>
      <c r="M11" s="14">
        <f>C11*21</f>
        <v>129.37754896458</v>
      </c>
      <c r="N11" s="14">
        <v>0</v>
      </c>
      <c r="O11" s="14">
        <v>0</v>
      </c>
      <c r="P11" s="15">
        <f t="shared" si="3"/>
        <v>133.510561122788</v>
      </c>
      <c r="R11" s="358" t="s">
        <v>351</v>
      </c>
      <c r="S11" s="9">
        <v>4.1330121582080004</v>
      </c>
      <c r="T11" s="9">
        <v>6.1608356649799996</v>
      </c>
      <c r="U11" s="9">
        <v>0</v>
      </c>
      <c r="V11" s="9">
        <v>0</v>
      </c>
      <c r="W11" s="9">
        <v>0</v>
      </c>
      <c r="X11" s="9">
        <v>0</v>
      </c>
      <c r="Y11" s="9">
        <v>4.617</v>
      </c>
      <c r="Z11" s="9">
        <v>0</v>
      </c>
      <c r="AB11" s="358" t="s">
        <v>351</v>
      </c>
      <c r="AC11" s="14">
        <v>4.1330121582080004</v>
      </c>
      <c r="AD11" s="14">
        <f>T11*21</f>
        <v>129.37754896458</v>
      </c>
      <c r="AE11" s="14">
        <v>0</v>
      </c>
      <c r="AF11" s="14">
        <v>0</v>
      </c>
      <c r="AG11" s="15">
        <f t="shared" si="5"/>
        <v>133.510561122788</v>
      </c>
    </row>
    <row r="12" spans="1:33">
      <c r="A12" s="10" t="s">
        <v>99</v>
      </c>
      <c r="B12" s="11">
        <v>2.4106589999999999</v>
      </c>
      <c r="C12" s="11">
        <v>0.8631141</v>
      </c>
      <c r="D12" s="11">
        <v>0</v>
      </c>
      <c r="E12" s="12"/>
      <c r="F12" s="11">
        <v>0</v>
      </c>
      <c r="G12" s="11">
        <v>0</v>
      </c>
      <c r="H12" s="11">
        <v>0.69120000000000004</v>
      </c>
      <c r="I12" s="11">
        <v>0</v>
      </c>
      <c r="K12" s="10" t="s">
        <v>99</v>
      </c>
      <c r="L12" s="11">
        <v>2.4106589999999999</v>
      </c>
      <c r="M12" s="11">
        <f>C12*21</f>
        <v>18.1253961</v>
      </c>
      <c r="N12" s="11">
        <v>0</v>
      </c>
      <c r="O12" s="12"/>
      <c r="P12" s="16">
        <f t="shared" si="3"/>
        <v>20.536055099999999</v>
      </c>
      <c r="R12" s="359" t="s">
        <v>352</v>
      </c>
      <c r="S12" s="11">
        <v>2.4106589999999999</v>
      </c>
      <c r="T12" s="11">
        <v>0.8631141</v>
      </c>
      <c r="U12" s="11">
        <v>0</v>
      </c>
      <c r="V12" s="12"/>
      <c r="W12" s="11">
        <v>0</v>
      </c>
      <c r="X12" s="11">
        <v>0</v>
      </c>
      <c r="Y12" s="11">
        <v>0.69120000000000004</v>
      </c>
      <c r="Z12" s="11">
        <v>0</v>
      </c>
      <c r="AB12" s="359" t="s">
        <v>352</v>
      </c>
      <c r="AC12" s="11">
        <v>2.4106589999999999</v>
      </c>
      <c r="AD12" s="11">
        <f>T12*21</f>
        <v>18.1253961</v>
      </c>
      <c r="AE12" s="11">
        <v>0</v>
      </c>
      <c r="AF12" s="12"/>
      <c r="AG12" s="16">
        <f t="shared" si="5"/>
        <v>20.536055099999999</v>
      </c>
    </row>
    <row r="13" spans="1:33">
      <c r="A13" s="10" t="s">
        <v>102</v>
      </c>
      <c r="B13" s="11">
        <v>1.7223531582080001</v>
      </c>
      <c r="C13" s="11">
        <v>5.2977215649799998</v>
      </c>
      <c r="D13" s="11">
        <v>0</v>
      </c>
      <c r="E13" s="12"/>
      <c r="F13" s="11">
        <v>0</v>
      </c>
      <c r="G13" s="11">
        <v>0</v>
      </c>
      <c r="H13" s="11">
        <v>3.9258000000000002</v>
      </c>
      <c r="I13" s="11">
        <v>0</v>
      </c>
      <c r="K13" s="10" t="s">
        <v>102</v>
      </c>
      <c r="L13" s="11">
        <v>1.7223531582080001</v>
      </c>
      <c r="M13" s="11">
        <f>C13*21</f>
        <v>111.25215286458</v>
      </c>
      <c r="N13" s="11">
        <v>0</v>
      </c>
      <c r="O13" s="12"/>
      <c r="P13" s="16">
        <f t="shared" si="3"/>
        <v>112.97450602278799</v>
      </c>
      <c r="R13" s="359" t="s">
        <v>353</v>
      </c>
      <c r="S13" s="11">
        <v>1.7223531582080001</v>
      </c>
      <c r="T13" s="11">
        <v>5.2977215649799998</v>
      </c>
      <c r="U13" s="11">
        <v>0</v>
      </c>
      <c r="V13" s="12"/>
      <c r="W13" s="11">
        <v>0</v>
      </c>
      <c r="X13" s="11">
        <v>0</v>
      </c>
      <c r="Y13" s="11">
        <v>3.9258000000000002</v>
      </c>
      <c r="Z13" s="11">
        <v>0</v>
      </c>
      <c r="AB13" s="359" t="s">
        <v>353</v>
      </c>
      <c r="AC13" s="11">
        <v>1.7223531582080001</v>
      </c>
      <c r="AD13" s="11">
        <f>T13*21</f>
        <v>111.25215286458</v>
      </c>
      <c r="AE13" s="11">
        <v>0</v>
      </c>
      <c r="AF13" s="12"/>
      <c r="AG13" s="16">
        <f t="shared" si="5"/>
        <v>112.97450602278799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341.06797532752699</v>
      </c>
      <c r="M15" s="14">
        <f>C16*21</f>
        <v>0</v>
      </c>
      <c r="N15" s="14">
        <f>D16*310</f>
        <v>0</v>
      </c>
      <c r="O15" s="14">
        <v>5.5096433437499996</v>
      </c>
      <c r="P15" s="15">
        <f t="shared" si="3"/>
        <v>346.57761867127698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341.06797532752699</v>
      </c>
      <c r="AD15" s="14">
        <f>T16*21</f>
        <v>0</v>
      </c>
      <c r="AE15" s="14">
        <f>U16*310</f>
        <v>0</v>
      </c>
      <c r="AF15" s="14">
        <v>5.5096433437499996</v>
      </c>
      <c r="AG15" s="15">
        <f t="shared" si="5"/>
        <v>346.57761867127698</v>
      </c>
    </row>
    <row r="16" spans="1:33" ht="26.4">
      <c r="A16" s="8" t="s">
        <v>74</v>
      </c>
      <c r="B16" s="9">
        <v>341.06797532752699</v>
      </c>
      <c r="C16" s="9">
        <v>0</v>
      </c>
      <c r="D16" s="9">
        <v>0</v>
      </c>
      <c r="E16" s="9">
        <v>5.5096433437499996</v>
      </c>
      <c r="F16" s="9">
        <v>2.3900000000000002E-3</v>
      </c>
      <c r="G16" s="9">
        <v>7.8618300000000003</v>
      </c>
      <c r="H16" s="9">
        <v>3.06392</v>
      </c>
      <c r="I16" s="9">
        <v>1.4171800000000001</v>
      </c>
      <c r="K16" s="8" t="s">
        <v>78</v>
      </c>
      <c r="L16" s="14">
        <v>328.56486905752701</v>
      </c>
      <c r="M16" s="14">
        <v>0</v>
      </c>
      <c r="N16" s="14">
        <v>0</v>
      </c>
      <c r="O16" s="14">
        <v>0</v>
      </c>
      <c r="P16" s="15">
        <f t="shared" si="3"/>
        <v>328.56486905752701</v>
      </c>
      <c r="R16" s="358" t="s">
        <v>356</v>
      </c>
      <c r="S16" s="9">
        <v>341.06797532752699</v>
      </c>
      <c r="T16" s="9">
        <v>0</v>
      </c>
      <c r="U16" s="9">
        <v>0</v>
      </c>
      <c r="V16" s="9">
        <v>5.5096433437499996</v>
      </c>
      <c r="W16" s="9">
        <v>2.3900000000000002E-3</v>
      </c>
      <c r="X16" s="9">
        <v>7.8618300000000003</v>
      </c>
      <c r="Y16" s="9">
        <v>3.06392</v>
      </c>
      <c r="Z16" s="9">
        <v>1.4171800000000001</v>
      </c>
      <c r="AB16" s="358" t="s">
        <v>357</v>
      </c>
      <c r="AC16" s="14">
        <v>328.56486905752701</v>
      </c>
      <c r="AD16" s="14">
        <v>0</v>
      </c>
      <c r="AE16" s="14">
        <v>0</v>
      </c>
      <c r="AF16" s="14">
        <v>0</v>
      </c>
      <c r="AG16" s="15">
        <f t="shared" si="5"/>
        <v>328.56486905752701</v>
      </c>
    </row>
    <row r="17" spans="1:33">
      <c r="A17" s="8" t="s">
        <v>78</v>
      </c>
      <c r="B17" s="9">
        <v>328.56486905752701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302.40682559999999</v>
      </c>
      <c r="M17" s="12"/>
      <c r="N17" s="12"/>
      <c r="O17" s="12"/>
      <c r="P17" s="16">
        <f t="shared" si="3"/>
        <v>302.40682559999999</v>
      </c>
      <c r="R17" s="358" t="s">
        <v>357</v>
      </c>
      <c r="S17" s="9">
        <v>328.56486905752701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302.40682559999999</v>
      </c>
      <c r="AD17" s="12"/>
      <c r="AE17" s="12"/>
      <c r="AF17" s="12"/>
      <c r="AG17" s="16">
        <f t="shared" si="5"/>
        <v>302.40682559999999</v>
      </c>
    </row>
    <row r="18" spans="1:33">
      <c r="A18" s="10" t="s">
        <v>82</v>
      </c>
      <c r="B18" s="11">
        <v>302.40682559999999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6.4386000000000001</v>
      </c>
      <c r="M18" s="12"/>
      <c r="N18" s="12"/>
      <c r="O18" s="12"/>
      <c r="P18" s="16">
        <f t="shared" si="3"/>
        <v>6.4386000000000001</v>
      </c>
      <c r="R18" s="359" t="s">
        <v>358</v>
      </c>
      <c r="S18" s="11">
        <v>302.40682559999999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6.4386000000000001</v>
      </c>
      <c r="AD18" s="12"/>
      <c r="AE18" s="12"/>
      <c r="AF18" s="12"/>
      <c r="AG18" s="16">
        <f t="shared" si="5"/>
        <v>6.4386000000000001</v>
      </c>
    </row>
    <row r="19" spans="1:33">
      <c r="A19" s="10" t="s">
        <v>86</v>
      </c>
      <c r="B19" s="11">
        <v>6.4386000000000001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4.7003197331999997</v>
      </c>
      <c r="M19" s="12"/>
      <c r="N19" s="12"/>
      <c r="O19" s="12"/>
      <c r="P19" s="16">
        <f t="shared" si="3"/>
        <v>4.7003197331999997</v>
      </c>
      <c r="R19" s="359" t="s">
        <v>359</v>
      </c>
      <c r="S19" s="11">
        <v>6.4386000000000001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4.7003197331999997</v>
      </c>
      <c r="AD19" s="12"/>
      <c r="AE19" s="12"/>
      <c r="AF19" s="12"/>
      <c r="AG19" s="16">
        <f t="shared" si="5"/>
        <v>4.7003197331999997</v>
      </c>
    </row>
    <row r="20" spans="1:33">
      <c r="A20" s="10" t="s">
        <v>90</v>
      </c>
      <c r="B20" s="11">
        <v>4.7003197331999997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15.019123724327301</v>
      </c>
      <c r="M20" s="12"/>
      <c r="N20" s="12"/>
      <c r="O20" s="12"/>
      <c r="P20" s="16">
        <f t="shared" si="3"/>
        <v>15.019123724327301</v>
      </c>
      <c r="R20" s="359" t="s">
        <v>360</v>
      </c>
      <c r="S20" s="11">
        <v>4.7003197331999997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15.019123724327301</v>
      </c>
      <c r="AD20" s="12"/>
      <c r="AE20" s="12"/>
      <c r="AF20" s="12"/>
      <c r="AG20" s="16">
        <f t="shared" si="5"/>
        <v>15.019123724327301</v>
      </c>
    </row>
    <row r="21" spans="1:33">
      <c r="A21" s="10" t="s">
        <v>94</v>
      </c>
      <c r="B21" s="11">
        <v>15.019123724327301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12.50310627</v>
      </c>
      <c r="M21" s="14">
        <v>0</v>
      </c>
      <c r="N21" s="14">
        <v>0</v>
      </c>
      <c r="O21" s="14">
        <v>0</v>
      </c>
      <c r="P21" s="15">
        <f t="shared" si="3"/>
        <v>12.50310627</v>
      </c>
      <c r="R21" s="359" t="s">
        <v>361</v>
      </c>
      <c r="S21" s="11">
        <v>15.019123724327301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12.50310627</v>
      </c>
      <c r="AD21" s="14">
        <v>0</v>
      </c>
      <c r="AE21" s="14">
        <v>0</v>
      </c>
      <c r="AF21" s="14">
        <v>0</v>
      </c>
      <c r="AG21" s="15">
        <f t="shared" si="5"/>
        <v>12.50310627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1.785927E-2</v>
      </c>
      <c r="M22" s="11">
        <v>0</v>
      </c>
      <c r="N22" s="12"/>
      <c r="O22" s="12"/>
      <c r="P22" s="16">
        <f t="shared" si="3"/>
        <v>1.785927E-2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1.785927E-2</v>
      </c>
      <c r="AD22" s="11">
        <v>0</v>
      </c>
      <c r="AE22" s="12"/>
      <c r="AF22" s="12"/>
      <c r="AG22" s="16">
        <f t="shared" si="5"/>
        <v>1.785927E-2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</v>
      </c>
      <c r="M23" s="14">
        <v>0</v>
      </c>
      <c r="N23" s="14">
        <v>0</v>
      </c>
      <c r="O23" s="14">
        <v>0</v>
      </c>
      <c r="P23" s="15">
        <f t="shared" si="3"/>
        <v>0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</v>
      </c>
      <c r="AD23" s="14">
        <v>0</v>
      </c>
      <c r="AE23" s="14">
        <v>0</v>
      </c>
      <c r="AF23" s="14">
        <v>0</v>
      </c>
      <c r="AG23" s="15">
        <f t="shared" si="5"/>
        <v>0</v>
      </c>
    </row>
    <row r="24" spans="1:33">
      <c r="A24" s="8" t="s">
        <v>97</v>
      </c>
      <c r="B24" s="9">
        <v>12.50310627</v>
      </c>
      <c r="C24" s="9">
        <v>0</v>
      </c>
      <c r="D24" s="9">
        <v>0</v>
      </c>
      <c r="E24" s="9">
        <v>0</v>
      </c>
      <c r="F24" s="9">
        <v>2E-3</v>
      </c>
      <c r="G24" s="9">
        <v>7.85968</v>
      </c>
      <c r="H24" s="9">
        <v>0</v>
      </c>
      <c r="I24" s="9">
        <v>1.4164000000000001</v>
      </c>
      <c r="K24" s="10" t="s">
        <v>105</v>
      </c>
      <c r="L24" s="11">
        <v>0</v>
      </c>
      <c r="M24" s="12"/>
      <c r="N24" s="12"/>
      <c r="O24" s="12"/>
      <c r="P24" s="16">
        <f t="shared" si="3"/>
        <v>0</v>
      </c>
      <c r="R24" s="358" t="s">
        <v>364</v>
      </c>
      <c r="S24" s="9">
        <v>12.50310627</v>
      </c>
      <c r="T24" s="9">
        <v>0</v>
      </c>
      <c r="U24" s="9">
        <v>0</v>
      </c>
      <c r="V24" s="9">
        <v>0</v>
      </c>
      <c r="W24" s="9">
        <v>2E-3</v>
      </c>
      <c r="X24" s="9">
        <v>7.85968</v>
      </c>
      <c r="Y24" s="9">
        <v>0</v>
      </c>
      <c r="Z24" s="9">
        <v>1.4164000000000001</v>
      </c>
      <c r="AB24" s="359" t="s">
        <v>368</v>
      </c>
      <c r="AC24" s="11">
        <v>0</v>
      </c>
      <c r="AD24" s="12"/>
      <c r="AE24" s="12"/>
      <c r="AF24" s="12"/>
      <c r="AG24" s="16">
        <f t="shared" si="5"/>
        <v>0</v>
      </c>
    </row>
    <row r="25" spans="1:33">
      <c r="A25" s="10" t="s">
        <v>100</v>
      </c>
      <c r="B25" s="11">
        <v>1.785927E-2</v>
      </c>
      <c r="C25" s="11">
        <v>0</v>
      </c>
      <c r="D25" s="12"/>
      <c r="E25" s="12"/>
      <c r="F25" s="11">
        <v>2E-3</v>
      </c>
      <c r="G25" s="11">
        <v>1.0999999999999999E-2</v>
      </c>
      <c r="H25" s="11">
        <v>0</v>
      </c>
      <c r="I25" s="11">
        <v>0</v>
      </c>
      <c r="K25" s="10" t="s">
        <v>107</v>
      </c>
      <c r="L25" s="11">
        <v>0</v>
      </c>
      <c r="M25" s="12"/>
      <c r="N25" s="12"/>
      <c r="O25" s="12"/>
      <c r="P25" s="16">
        <f t="shared" si="3"/>
        <v>0</v>
      </c>
      <c r="R25" s="359" t="s">
        <v>365</v>
      </c>
      <c r="S25" s="11">
        <v>1.785927E-2</v>
      </c>
      <c r="T25" s="11">
        <v>0</v>
      </c>
      <c r="U25" s="12"/>
      <c r="V25" s="12"/>
      <c r="W25" s="11">
        <v>2E-3</v>
      </c>
      <c r="X25" s="11">
        <v>1.0999999999999999E-2</v>
      </c>
      <c r="Y25" s="11">
        <v>0</v>
      </c>
      <c r="Z25" s="11">
        <v>0</v>
      </c>
      <c r="AB25" s="359" t="s">
        <v>369</v>
      </c>
      <c r="AC25" s="11">
        <v>0</v>
      </c>
      <c r="AD25" s="12"/>
      <c r="AE25" s="12"/>
      <c r="AF25" s="12"/>
      <c r="AG25" s="16">
        <f t="shared" si="5"/>
        <v>0</v>
      </c>
    </row>
    <row r="26" spans="1:33" ht="26.4">
      <c r="A26" s="122" t="s">
        <v>194</v>
      </c>
      <c r="B26" s="123">
        <v>12.485246999999999</v>
      </c>
      <c r="C26" s="123">
        <v>0</v>
      </c>
      <c r="D26" s="123">
        <v>0</v>
      </c>
      <c r="E26" s="123">
        <v>0</v>
      </c>
      <c r="F26" s="123">
        <v>0</v>
      </c>
      <c r="G26" s="123">
        <v>7.8486799999999999</v>
      </c>
      <c r="H26" s="123">
        <v>0</v>
      </c>
      <c r="I26" s="123">
        <v>1.4164000000000001</v>
      </c>
      <c r="K26" s="8" t="s">
        <v>109</v>
      </c>
      <c r="L26" s="14">
        <v>0</v>
      </c>
      <c r="M26" s="14">
        <v>0</v>
      </c>
      <c r="N26" s="14">
        <v>0</v>
      </c>
      <c r="O26" s="14">
        <v>5.5096433437499996</v>
      </c>
      <c r="P26" s="15">
        <f t="shared" si="3"/>
        <v>5.5096433437499996</v>
      </c>
      <c r="R26" s="359" t="s">
        <v>366</v>
      </c>
      <c r="S26" s="123">
        <v>12.485246999999999</v>
      </c>
      <c r="T26" s="123">
        <v>0</v>
      </c>
      <c r="U26" s="123">
        <v>0</v>
      </c>
      <c r="V26" s="123">
        <v>0</v>
      </c>
      <c r="W26" s="123">
        <v>0</v>
      </c>
      <c r="X26" s="123">
        <v>7.8486799999999999</v>
      </c>
      <c r="Y26" s="123">
        <v>0</v>
      </c>
      <c r="Z26" s="123">
        <v>1.4164000000000001</v>
      </c>
      <c r="AB26" s="358" t="s">
        <v>373</v>
      </c>
      <c r="AC26" s="14">
        <v>0</v>
      </c>
      <c r="AD26" s="14">
        <v>0</v>
      </c>
      <c r="AE26" s="14">
        <v>0</v>
      </c>
      <c r="AF26" s="14">
        <v>5.5096433437499996</v>
      </c>
      <c r="AG26" s="15">
        <f t="shared" si="5"/>
        <v>5.5096433437499996</v>
      </c>
    </row>
    <row r="27" spans="1:33" ht="26.4">
      <c r="A27" s="8" t="s">
        <v>103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10" t="s">
        <v>111</v>
      </c>
      <c r="L27" s="12"/>
      <c r="M27" s="12"/>
      <c r="N27" s="12"/>
      <c r="O27" s="11">
        <v>5.5096433437499996</v>
      </c>
      <c r="P27" s="16">
        <f t="shared" si="3"/>
        <v>5.5096433437499996</v>
      </c>
      <c r="R27" s="358" t="s">
        <v>367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B27" s="359" t="s">
        <v>374</v>
      </c>
      <c r="AC27" s="12"/>
      <c r="AD27" s="12"/>
      <c r="AE27" s="12"/>
      <c r="AF27" s="11">
        <v>5.5096433437499996</v>
      </c>
      <c r="AG27" s="16">
        <f t="shared" si="5"/>
        <v>5.5096433437499996</v>
      </c>
    </row>
    <row r="28" spans="1:33">
      <c r="A28" s="10" t="s">
        <v>105</v>
      </c>
      <c r="B28" s="11">
        <v>0</v>
      </c>
      <c r="C28" s="12"/>
      <c r="D28" s="12"/>
      <c r="E28" s="12"/>
      <c r="F28" s="11">
        <v>0</v>
      </c>
      <c r="G28" s="11">
        <v>0</v>
      </c>
      <c r="H28" s="11">
        <v>0</v>
      </c>
      <c r="I28" s="11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0</v>
      </c>
      <c r="T28" s="12"/>
      <c r="U28" s="12"/>
      <c r="V28" s="12"/>
      <c r="W28" s="11">
        <v>0</v>
      </c>
      <c r="X28" s="11">
        <v>0</v>
      </c>
      <c r="Y28" s="11">
        <v>0</v>
      </c>
      <c r="Z28" s="11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0</v>
      </c>
      <c r="C29" s="12"/>
      <c r="D29" s="12"/>
      <c r="E29" s="12"/>
      <c r="F29" s="11">
        <v>0</v>
      </c>
      <c r="G29" s="11">
        <v>0</v>
      </c>
      <c r="H29" s="11">
        <v>0</v>
      </c>
      <c r="I29" s="11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</v>
      </c>
      <c r="T29" s="12"/>
      <c r="U29" s="12"/>
      <c r="V29" s="12"/>
      <c r="W29" s="11">
        <v>0</v>
      </c>
      <c r="X29" s="11">
        <v>0</v>
      </c>
      <c r="Y29" s="11">
        <v>0</v>
      </c>
      <c r="Z29" s="11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1">
        <v>0</v>
      </c>
      <c r="G30" s="11">
        <v>0</v>
      </c>
      <c r="H30" s="11">
        <v>0</v>
      </c>
      <c r="I30" s="11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1">
        <v>0</v>
      </c>
      <c r="X30" s="11">
        <v>0</v>
      </c>
      <c r="Y30" s="11">
        <v>0</v>
      </c>
      <c r="Z30" s="11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1">
        <v>0</v>
      </c>
      <c r="G31" s="11">
        <v>0</v>
      </c>
      <c r="H31" s="11">
        <v>0</v>
      </c>
      <c r="I31" s="11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1">
        <v>0</v>
      </c>
      <c r="X31" s="11">
        <v>0</v>
      </c>
      <c r="Y31" s="11">
        <v>0</v>
      </c>
      <c r="Z31" s="11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-10331.5113478896</v>
      </c>
      <c r="M32" s="14">
        <f>C46*21</f>
        <v>1662.2594227941031</v>
      </c>
      <c r="N32" s="14">
        <f>D46*310</f>
        <v>1452.5538770536748</v>
      </c>
      <c r="O32" s="14">
        <v>0</v>
      </c>
      <c r="P32" s="15">
        <f t="shared" si="3"/>
        <v>-7216.6980480418224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-10331.5113478896</v>
      </c>
      <c r="AD32" s="14">
        <f>T46*21</f>
        <v>1662.2594227941031</v>
      </c>
      <c r="AE32" s="14">
        <f>U46*310</f>
        <v>1452.5538770536748</v>
      </c>
      <c r="AF32" s="14">
        <v>0</v>
      </c>
      <c r="AG32" s="15">
        <f t="shared" ref="AG32:AG51" si="6">SUM(AC32:AF32)</f>
        <v>-7216.6980480418224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5.5096433437499996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1624.9684109399998</v>
      </c>
      <c r="N33" s="14">
        <f>D47*310</f>
        <v>101.654913933705</v>
      </c>
      <c r="O33" s="14">
        <v>0</v>
      </c>
      <c r="P33" s="15">
        <f t="shared" si="3"/>
        <v>1726.6233248737049</v>
      </c>
      <c r="R33" s="358" t="s">
        <v>373</v>
      </c>
      <c r="S33" s="9">
        <v>0</v>
      </c>
      <c r="T33" s="9">
        <v>0</v>
      </c>
      <c r="U33" s="9">
        <v>0</v>
      </c>
      <c r="V33" s="9">
        <v>5.5096433437499996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1624.9684109399998</v>
      </c>
      <c r="AE33" s="14">
        <f>U47*310</f>
        <v>101.654913933705</v>
      </c>
      <c r="AF33" s="14">
        <v>0</v>
      </c>
      <c r="AG33" s="15">
        <f t="shared" si="6"/>
        <v>1726.6233248737049</v>
      </c>
    </row>
    <row r="34" spans="1:33">
      <c r="A34" s="10" t="s">
        <v>111</v>
      </c>
      <c r="B34" s="12"/>
      <c r="C34" s="12"/>
      <c r="D34" s="12"/>
      <c r="E34" s="11">
        <v>5.5096433437499996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1577.062578</v>
      </c>
      <c r="N34" s="12"/>
      <c r="O34" s="12"/>
      <c r="P34" s="16">
        <f t="shared" si="3"/>
        <v>1577.062578</v>
      </c>
      <c r="R34" s="359" t="s">
        <v>374</v>
      </c>
      <c r="S34" s="12"/>
      <c r="T34" s="12"/>
      <c r="U34" s="12"/>
      <c r="V34" s="11">
        <v>5.5096433437499996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1577.062578</v>
      </c>
      <c r="AE34" s="12"/>
      <c r="AF34" s="12"/>
      <c r="AG34" s="16">
        <f t="shared" si="6"/>
        <v>1577.062578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47.905832939999996</v>
      </c>
      <c r="N35" s="11">
        <f>D49*310</f>
        <v>101.654913933705</v>
      </c>
      <c r="O35" s="12"/>
      <c r="P35" s="16">
        <f t="shared" si="3"/>
        <v>149.560746873705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47.905832939999996</v>
      </c>
      <c r="AE35" s="11">
        <f>U49*310</f>
        <v>101.654913933705</v>
      </c>
      <c r="AF35" s="12"/>
      <c r="AG35" s="16">
        <f t="shared" si="6"/>
        <v>149.560746873705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-10329.2393433544</v>
      </c>
      <c r="M36" s="14">
        <v>0</v>
      </c>
      <c r="N36" s="14">
        <v>0</v>
      </c>
      <c r="O36" s="14">
        <v>0</v>
      </c>
      <c r="P36" s="15">
        <f t="shared" si="3"/>
        <v>-10329.2393433544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-10329.2393433544</v>
      </c>
      <c r="AD36" s="14">
        <v>0</v>
      </c>
      <c r="AE36" s="14">
        <v>0</v>
      </c>
      <c r="AF36" s="14">
        <v>0</v>
      </c>
      <c r="AG36" s="15">
        <f t="shared" si="6"/>
        <v>-10329.2393433544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-6884.33634335443</v>
      </c>
      <c r="M37" s="12"/>
      <c r="N37" s="12"/>
      <c r="O37" s="12"/>
      <c r="P37" s="16">
        <f t="shared" si="3"/>
        <v>-6884.33634335443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-6884.33634335443</v>
      </c>
      <c r="AD37" s="12"/>
      <c r="AE37" s="12"/>
      <c r="AF37" s="12"/>
      <c r="AG37" s="16">
        <f t="shared" si="6"/>
        <v>-6884.33634335443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-3444.9029999999998</v>
      </c>
      <c r="M38" s="12"/>
      <c r="N38" s="12"/>
      <c r="O38" s="12"/>
      <c r="P38" s="16">
        <f t="shared" si="3"/>
        <v>-3444.9029999999998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-3444.9029999999998</v>
      </c>
      <c r="AD38" s="12"/>
      <c r="AE38" s="12"/>
      <c r="AF38" s="12"/>
      <c r="AG38" s="16">
        <f t="shared" si="6"/>
        <v>-3444.9029999999998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37.291011854103211</v>
      </c>
      <c r="N39" s="14">
        <f>D57*310</f>
        <v>1350.8989631199699</v>
      </c>
      <c r="O39" s="14">
        <v>0</v>
      </c>
      <c r="P39" s="15">
        <f t="shared" si="3"/>
        <v>1388.1899749740733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37.291011854103211</v>
      </c>
      <c r="AE39" s="14">
        <f>U57*310</f>
        <v>1350.8989631199699</v>
      </c>
      <c r="AF39" s="14">
        <v>0</v>
      </c>
      <c r="AG39" s="15">
        <f t="shared" si="6"/>
        <v>1388.1899749740733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12.736919034000001</v>
      </c>
      <c r="N40" s="11">
        <f>D58*310</f>
        <v>4.8906496520000005</v>
      </c>
      <c r="O40" s="12"/>
      <c r="P40" s="16">
        <f t="shared" si="3"/>
        <v>17.627568686000004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12.736919034000001</v>
      </c>
      <c r="AE40" s="11">
        <f>U58*310</f>
        <v>4.8906496520000005</v>
      </c>
      <c r="AF40" s="12"/>
      <c r="AG40" s="16">
        <f t="shared" si="6"/>
        <v>17.627568686000004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929.90268701646596</v>
      </c>
      <c r="O41" s="12"/>
      <c r="P41" s="16">
        <f t="shared" si="3"/>
        <v>929.90268701646596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929.90268701646596</v>
      </c>
      <c r="AF41" s="12"/>
      <c r="AG41" s="16">
        <f t="shared" si="6"/>
        <v>929.90268701646596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371.04841019221249</v>
      </c>
      <c r="O42" s="12"/>
      <c r="P42" s="16">
        <f t="shared" si="3"/>
        <v>371.04841019221249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371.04841019221249</v>
      </c>
      <c r="AF42" s="12"/>
      <c r="AG42" s="16">
        <f t="shared" si="6"/>
        <v>371.04841019221249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3.8999999999999999E-4</v>
      </c>
      <c r="G43" s="9">
        <v>2.15E-3</v>
      </c>
      <c r="H43" s="9">
        <v>3.06392</v>
      </c>
      <c r="I43" s="9">
        <v>7.7999999999999999E-4</v>
      </c>
      <c r="K43" s="10" t="s">
        <v>110</v>
      </c>
      <c r="L43" s="12"/>
      <c r="M43" s="12"/>
      <c r="N43" s="11">
        <f>D61*310</f>
        <v>45.057216259291401</v>
      </c>
      <c r="O43" s="12"/>
      <c r="P43" s="16">
        <f t="shared" si="3"/>
        <v>45.057216259291401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3.8999999999999999E-4</v>
      </c>
      <c r="X43" s="9">
        <v>2.15E-3</v>
      </c>
      <c r="Y43" s="9">
        <v>3.06392</v>
      </c>
      <c r="Z43" s="9">
        <v>7.7999999999999999E-4</v>
      </c>
      <c r="AB43" s="359" t="s">
        <v>399</v>
      </c>
      <c r="AC43" s="12"/>
      <c r="AD43" s="12"/>
      <c r="AE43" s="11">
        <f>U61*310</f>
        <v>45.057216259291401</v>
      </c>
      <c r="AF43" s="12"/>
      <c r="AG43" s="16">
        <f t="shared" si="6"/>
        <v>45.057216259291401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3.8999999999999999E-4</v>
      </c>
      <c r="G44" s="11">
        <v>2.15E-3</v>
      </c>
      <c r="H44" s="11">
        <v>7.7999999999999999E-4</v>
      </c>
      <c r="I44" s="11">
        <v>7.7999999999999999E-4</v>
      </c>
      <c r="K44" s="10" t="s">
        <v>112</v>
      </c>
      <c r="L44" s="12"/>
      <c r="M44" s="11">
        <f>C62*21</f>
        <v>24.554092820103207</v>
      </c>
      <c r="N44" s="12"/>
      <c r="O44" s="12"/>
      <c r="P44" s="16">
        <f t="shared" si="3"/>
        <v>24.554092820103207</v>
      </c>
      <c r="R44" s="359" t="s">
        <v>382</v>
      </c>
      <c r="S44" s="11">
        <v>0</v>
      </c>
      <c r="T44" s="11">
        <v>0</v>
      </c>
      <c r="U44" s="12"/>
      <c r="V44" s="12"/>
      <c r="W44" s="11">
        <v>3.8999999999999999E-4</v>
      </c>
      <c r="X44" s="11">
        <v>2.15E-3</v>
      </c>
      <c r="Y44" s="11">
        <v>7.7999999999999999E-4</v>
      </c>
      <c r="Z44" s="11">
        <v>7.7999999999999999E-4</v>
      </c>
      <c r="AB44" s="359" t="s">
        <v>400</v>
      </c>
      <c r="AC44" s="12"/>
      <c r="AD44" s="11">
        <f>T62*21</f>
        <v>24.554092820103207</v>
      </c>
      <c r="AE44" s="12"/>
      <c r="AF44" s="12"/>
      <c r="AG44" s="16">
        <f t="shared" si="6"/>
        <v>24.554092820103207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3.0631400000000002</v>
      </c>
      <c r="I45" s="11">
        <v>0</v>
      </c>
      <c r="K45" s="8" t="s">
        <v>114</v>
      </c>
      <c r="L45" s="14">
        <v>-2.2720045351960101</v>
      </c>
      <c r="M45" s="14">
        <v>0</v>
      </c>
      <c r="N45" s="14">
        <v>0</v>
      </c>
      <c r="O45" s="14">
        <v>0</v>
      </c>
      <c r="P45" s="15">
        <f t="shared" si="3"/>
        <v>-2.2720045351960101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3.0631400000000002</v>
      </c>
      <c r="Z45" s="11">
        <v>0</v>
      </c>
      <c r="AB45" s="358" t="s">
        <v>401</v>
      </c>
      <c r="AC45" s="14">
        <v>-2.2720045351960101</v>
      </c>
      <c r="AD45" s="14">
        <v>0</v>
      </c>
      <c r="AE45" s="14">
        <v>0</v>
      </c>
      <c r="AF45" s="14">
        <v>0</v>
      </c>
      <c r="AG45" s="15">
        <f t="shared" si="6"/>
        <v>-2.2720045351960101</v>
      </c>
    </row>
    <row r="46" spans="1:33" ht="26.4">
      <c r="A46" s="8" t="s">
        <v>75</v>
      </c>
      <c r="B46" s="9">
        <v>-10331.5113478896</v>
      </c>
      <c r="C46" s="9">
        <v>79.155210609242999</v>
      </c>
      <c r="D46" s="9">
        <v>4.6856576679150796</v>
      </c>
      <c r="E46" s="9">
        <v>0</v>
      </c>
      <c r="F46" s="9">
        <v>0.56108665999999996</v>
      </c>
      <c r="G46" s="9">
        <v>20.646716739999999</v>
      </c>
      <c r="H46" s="9">
        <v>0</v>
      </c>
      <c r="I46" s="9">
        <v>0</v>
      </c>
      <c r="K46" s="10" t="s">
        <v>116</v>
      </c>
      <c r="L46" s="11">
        <v>-2.2720045351960101</v>
      </c>
      <c r="M46" s="12"/>
      <c r="N46" s="12"/>
      <c r="O46" s="12"/>
      <c r="P46" s="16">
        <f t="shared" si="3"/>
        <v>-2.2720045351960101</v>
      </c>
      <c r="R46" s="358" t="s">
        <v>384</v>
      </c>
      <c r="S46" s="9">
        <v>-10331.5113478896</v>
      </c>
      <c r="T46" s="9">
        <v>79.155210609242999</v>
      </c>
      <c r="U46" s="9">
        <v>4.6856576679150796</v>
      </c>
      <c r="V46" s="9">
        <v>0</v>
      </c>
      <c r="W46" s="9">
        <v>0.56108665999999996</v>
      </c>
      <c r="X46" s="9">
        <v>20.646716739999999</v>
      </c>
      <c r="Y46" s="9">
        <v>0</v>
      </c>
      <c r="Z46" s="9">
        <v>0</v>
      </c>
      <c r="AB46" s="359" t="s">
        <v>402</v>
      </c>
      <c r="AC46" s="11">
        <v>-2.2720045351960101</v>
      </c>
      <c r="AD46" s="12"/>
      <c r="AE46" s="12"/>
      <c r="AF46" s="12"/>
      <c r="AG46" s="16">
        <f t="shared" si="6"/>
        <v>-2.2720045351960101</v>
      </c>
    </row>
    <row r="47" spans="1:33">
      <c r="A47" s="8" t="s">
        <v>79</v>
      </c>
      <c r="B47" s="9">
        <v>0</v>
      </c>
      <c r="C47" s="9">
        <v>77.379448139999994</v>
      </c>
      <c r="D47" s="9">
        <v>0.32791907720550001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4.0305124287999998</v>
      </c>
      <c r="M47" s="14">
        <f>C65*21</f>
        <v>353.99911523163598</v>
      </c>
      <c r="N47" s="14">
        <f>D65*310</f>
        <v>57.505051989612994</v>
      </c>
      <c r="O47" s="14">
        <v>0</v>
      </c>
      <c r="P47" s="15">
        <f t="shared" si="3"/>
        <v>415.53467965004899</v>
      </c>
      <c r="R47" s="358" t="s">
        <v>385</v>
      </c>
      <c r="S47" s="9">
        <v>0</v>
      </c>
      <c r="T47" s="9">
        <v>77.379448139999994</v>
      </c>
      <c r="U47" s="9">
        <v>0.32791907720550001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4.0305124287999998</v>
      </c>
      <c r="AD47" s="14">
        <f>T65*21</f>
        <v>353.99911523163598</v>
      </c>
      <c r="AE47" s="14">
        <f>U65*310</f>
        <v>57.505051989612994</v>
      </c>
      <c r="AF47" s="14">
        <v>0</v>
      </c>
      <c r="AG47" s="15">
        <f t="shared" si="6"/>
        <v>415.53467965004899</v>
      </c>
    </row>
    <row r="48" spans="1:33">
      <c r="A48" s="10" t="s">
        <v>83</v>
      </c>
      <c r="B48" s="12"/>
      <c r="C48" s="11">
        <v>75.098218000000003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238.6584402371295</v>
      </c>
      <c r="N48" s="13">
        <v>0</v>
      </c>
      <c r="O48" s="13">
        <v>0</v>
      </c>
      <c r="P48" s="16">
        <f t="shared" si="3"/>
        <v>238.6584402371295</v>
      </c>
      <c r="R48" s="359" t="s">
        <v>386</v>
      </c>
      <c r="S48" s="12"/>
      <c r="T48" s="11">
        <v>75.098218000000003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238.6584402371295</v>
      </c>
      <c r="AE48" s="13">
        <v>0</v>
      </c>
      <c r="AF48" s="13">
        <v>0</v>
      </c>
      <c r="AG48" s="16">
        <f t="shared" si="6"/>
        <v>238.6584402371295</v>
      </c>
    </row>
    <row r="49" spans="1:33">
      <c r="A49" s="10" t="s">
        <v>87</v>
      </c>
      <c r="B49" s="12"/>
      <c r="C49" s="11">
        <v>2.2812301399999999</v>
      </c>
      <c r="D49" s="11">
        <v>0.32791907720550001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2.3960999999999997</v>
      </c>
      <c r="N49" s="13">
        <f>D67*310</f>
        <v>2.1222599999999998</v>
      </c>
      <c r="O49" s="13">
        <v>0</v>
      </c>
      <c r="P49" s="16">
        <f t="shared" si="3"/>
        <v>4.5183599999999995</v>
      </c>
      <c r="R49" s="359" t="s">
        <v>387</v>
      </c>
      <c r="S49" s="12"/>
      <c r="T49" s="11">
        <v>2.2812301399999999</v>
      </c>
      <c r="U49" s="11">
        <v>0.32791907720550001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2.3960999999999997</v>
      </c>
      <c r="AE49" s="13">
        <f>U67*310</f>
        <v>2.1222599999999998</v>
      </c>
      <c r="AF49" s="13">
        <v>0</v>
      </c>
      <c r="AG49" s="16">
        <f t="shared" si="6"/>
        <v>4.5183599999999995</v>
      </c>
    </row>
    <row r="50" spans="1:33" ht="26.4">
      <c r="A50" s="8" t="s">
        <v>91</v>
      </c>
      <c r="B50" s="9">
        <v>-10329.2393433544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4.0305124287999998</v>
      </c>
      <c r="M50" s="13">
        <f>C68*21</f>
        <v>12.193544999999999</v>
      </c>
      <c r="N50" s="13">
        <f>D68*310</f>
        <v>3.2399990999999999</v>
      </c>
      <c r="O50" s="13">
        <v>0</v>
      </c>
      <c r="P50" s="16">
        <f t="shared" si="3"/>
        <v>19.464056528799997</v>
      </c>
      <c r="R50" s="358" t="s">
        <v>388</v>
      </c>
      <c r="S50" s="9">
        <v>-10329.2393433544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4.0305124287999998</v>
      </c>
      <c r="AD50" s="13">
        <f>T68*21</f>
        <v>12.193544999999999</v>
      </c>
      <c r="AE50" s="13">
        <f>U68*310</f>
        <v>3.2399990999999999</v>
      </c>
      <c r="AF50" s="13">
        <v>0</v>
      </c>
      <c r="AG50" s="16">
        <f t="shared" si="6"/>
        <v>19.464056528799997</v>
      </c>
    </row>
    <row r="51" spans="1:33">
      <c r="A51" s="10" t="s">
        <v>95</v>
      </c>
      <c r="B51" s="11">
        <v>-6884.33634335443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100.75102999450651</v>
      </c>
      <c r="N51" s="13">
        <f>D69*310</f>
        <v>52.142792889612991</v>
      </c>
      <c r="O51" s="13">
        <v>0</v>
      </c>
      <c r="P51" s="16">
        <f t="shared" si="3"/>
        <v>152.89382288411952</v>
      </c>
      <c r="R51" s="359" t="s">
        <v>389</v>
      </c>
      <c r="S51" s="11">
        <v>-6884.33634335443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100.75102999450651</v>
      </c>
      <c r="AE51" s="13">
        <f>U69*310</f>
        <v>52.142792889612991</v>
      </c>
      <c r="AF51" s="13">
        <v>0</v>
      </c>
      <c r="AG51" s="16">
        <f t="shared" si="6"/>
        <v>152.89382288411952</v>
      </c>
    </row>
    <row r="52" spans="1:33">
      <c r="A52" s="10" t="s">
        <v>98</v>
      </c>
      <c r="B52" s="11">
        <v>-3444.9029999999998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-3444.9029999999998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159.92461485000001</v>
      </c>
      <c r="M54" s="9">
        <f>C72*21</f>
        <v>2.3485432949999999E-2</v>
      </c>
      <c r="N54" s="9">
        <f>D72*310</f>
        <v>1.3867588980000001</v>
      </c>
      <c r="O54" s="9">
        <v>0</v>
      </c>
      <c r="P54" s="16">
        <f t="shared" si="3"/>
        <v>161.33485918095002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159.92461485000001</v>
      </c>
      <c r="AD54" s="9">
        <f>T72*21</f>
        <v>2.3485432949999999E-2</v>
      </c>
      <c r="AE54" s="9">
        <f>U72*310</f>
        <v>1.3867588980000001</v>
      </c>
      <c r="AF54" s="9">
        <v>0</v>
      </c>
      <c r="AG54" s="16">
        <f t="shared" ref="AG54:AG56" si="7">SUM(AC54:AF54)</f>
        <v>161.33485918095002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159.92461485000001</v>
      </c>
      <c r="M55" s="11">
        <f>C73*21</f>
        <v>2.3485432949999999E-2</v>
      </c>
      <c r="N55" s="11">
        <f>D73*310</f>
        <v>1.3867588980000001</v>
      </c>
      <c r="O55" s="12"/>
      <c r="P55" s="16">
        <f t="shared" si="3"/>
        <v>161.33485918095002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159.92461485000001</v>
      </c>
      <c r="AD55" s="11">
        <f>T73*21</f>
        <v>2.3485432949999999E-2</v>
      </c>
      <c r="AE55" s="11">
        <f>U73*310</f>
        <v>1.3867588980000001</v>
      </c>
      <c r="AF55" s="12"/>
      <c r="AG55" s="16">
        <f t="shared" si="7"/>
        <v>161.33485918095002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1.7757624692430101</v>
      </c>
      <c r="D57" s="9">
        <v>4.3577385907095803</v>
      </c>
      <c r="E57" s="9">
        <v>0</v>
      </c>
      <c r="F57" s="9">
        <v>0.56108665999999996</v>
      </c>
      <c r="G57" s="9">
        <v>20.646716739999999</v>
      </c>
      <c r="H57" s="9">
        <v>0</v>
      </c>
      <c r="I57" s="9">
        <v>0</v>
      </c>
      <c r="R57" s="358" t="s">
        <v>395</v>
      </c>
      <c r="S57" s="9">
        <v>0</v>
      </c>
      <c r="T57" s="9">
        <v>1.7757624692430101</v>
      </c>
      <c r="U57" s="9">
        <v>4.3577385907095803</v>
      </c>
      <c r="V57" s="9">
        <v>0</v>
      </c>
      <c r="W57" s="9">
        <v>0.56108665999999996</v>
      </c>
      <c r="X57" s="9">
        <v>20.646716739999999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0.60651995400000003</v>
      </c>
      <c r="D58" s="11">
        <v>1.5776289200000002E-2</v>
      </c>
      <c r="E58" s="12"/>
      <c r="F58" s="11">
        <v>0.56108665999999996</v>
      </c>
      <c r="G58" s="11">
        <v>20.646716739999999</v>
      </c>
      <c r="H58" s="11">
        <v>0</v>
      </c>
      <c r="I58" s="11">
        <v>0</v>
      </c>
      <c r="R58" s="359" t="s">
        <v>396</v>
      </c>
      <c r="S58" s="12"/>
      <c r="T58" s="11">
        <v>0.60651995400000003</v>
      </c>
      <c r="U58" s="11">
        <v>1.5776289200000002E-2</v>
      </c>
      <c r="V58" s="12"/>
      <c r="W58" s="11">
        <v>0.56108665999999996</v>
      </c>
      <c r="X58" s="11">
        <v>20.646716739999999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2.99968608714989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2.99968608714989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1.19693035545875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1.19693035545875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0.14534585890094001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0.14534585890094001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1.1692425152430099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1.1692425152430099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-2.2720045351960101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-2.2720045351960101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-2.2720045351960101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-2.2720045351960101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4.0305124287999998</v>
      </c>
      <c r="C65" s="9">
        <v>16.857100725315998</v>
      </c>
      <c r="D65" s="9">
        <v>0.185500167708429</v>
      </c>
      <c r="E65" s="9">
        <v>0</v>
      </c>
      <c r="F65" s="9">
        <v>0.28399999999999997</v>
      </c>
      <c r="G65" s="9">
        <v>4.9889999999999999</v>
      </c>
      <c r="H65" s="9">
        <v>0.11</v>
      </c>
      <c r="I65" s="9">
        <v>0.01</v>
      </c>
      <c r="R65" s="358" t="s">
        <v>403</v>
      </c>
      <c r="S65" s="9">
        <v>4.0305124287999998</v>
      </c>
      <c r="T65" s="9">
        <v>16.857100725315998</v>
      </c>
      <c r="U65" s="9">
        <v>0.185500167708429</v>
      </c>
      <c r="V65" s="9">
        <v>0</v>
      </c>
      <c r="W65" s="9">
        <v>0.28399999999999997</v>
      </c>
      <c r="X65" s="9">
        <v>4.9889999999999999</v>
      </c>
      <c r="Y65" s="9">
        <v>0.11</v>
      </c>
      <c r="Z65" s="9">
        <v>0.01</v>
      </c>
    </row>
    <row r="66" spans="1:26">
      <c r="A66" s="10" t="s">
        <v>80</v>
      </c>
      <c r="B66" s="13">
        <v>0</v>
      </c>
      <c r="C66" s="13">
        <v>11.3646876303395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11.3646876303395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0.11409999999999999</v>
      </c>
      <c r="D67" s="13">
        <v>6.8459999999999997E-3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0.11409999999999999</v>
      </c>
      <c r="U67" s="13">
        <v>6.8459999999999997E-3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4.0305124287999998</v>
      </c>
      <c r="C68" s="13">
        <v>0.58064499999999997</v>
      </c>
      <c r="D68" s="13">
        <v>1.045161E-2</v>
      </c>
      <c r="E68" s="13">
        <v>0</v>
      </c>
      <c r="F68" s="13">
        <v>0.28399999999999997</v>
      </c>
      <c r="G68" s="13">
        <v>4.9889999999999999</v>
      </c>
      <c r="H68" s="13">
        <v>0.11</v>
      </c>
      <c r="I68" s="13">
        <v>0.01</v>
      </c>
      <c r="R68" s="358" t="s">
        <v>406</v>
      </c>
      <c r="S68" s="13">
        <v>4.0305124287999998</v>
      </c>
      <c r="T68" s="13">
        <v>0.58064499999999997</v>
      </c>
      <c r="U68" s="13">
        <v>1.045161E-2</v>
      </c>
      <c r="V68" s="13">
        <v>0</v>
      </c>
      <c r="W68" s="13">
        <v>0.28399999999999997</v>
      </c>
      <c r="X68" s="13">
        <v>4.9889999999999999</v>
      </c>
      <c r="Y68" s="13">
        <v>0.11</v>
      </c>
      <c r="Z68" s="13">
        <v>0.01</v>
      </c>
    </row>
    <row r="69" spans="1:26">
      <c r="A69" s="10" t="s">
        <v>92</v>
      </c>
      <c r="B69" s="13">
        <v>0</v>
      </c>
      <c r="C69" s="13">
        <v>4.7976680949765003</v>
      </c>
      <c r="D69" s="13">
        <v>0.16820255770842901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4.7976680949765003</v>
      </c>
      <c r="U69" s="13">
        <v>0.16820255770842901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159.92461485000001</v>
      </c>
      <c r="C72" s="9">
        <v>1.11835395E-3</v>
      </c>
      <c r="D72" s="9">
        <v>4.4734158E-3</v>
      </c>
      <c r="E72" s="9">
        <v>0</v>
      </c>
      <c r="F72" s="9">
        <v>1.661</v>
      </c>
      <c r="G72" s="9">
        <v>1.097</v>
      </c>
      <c r="H72" s="9">
        <v>0.21840000000000001</v>
      </c>
      <c r="I72" s="9">
        <v>9.7600000000000006E-2</v>
      </c>
      <c r="R72" s="358" t="s">
        <v>409</v>
      </c>
      <c r="S72" s="9">
        <v>159.92461485000001</v>
      </c>
      <c r="T72" s="9">
        <v>1.11835395E-3</v>
      </c>
      <c r="U72" s="9">
        <v>4.4734158E-3</v>
      </c>
      <c r="V72" s="9">
        <v>0</v>
      </c>
      <c r="W72" s="9">
        <v>1.661</v>
      </c>
      <c r="X72" s="9">
        <v>1.097</v>
      </c>
      <c r="Y72" s="9">
        <v>0.21840000000000001</v>
      </c>
      <c r="Z72" s="9">
        <v>9.7600000000000006E-2</v>
      </c>
    </row>
    <row r="73" spans="1:26" ht="26.4">
      <c r="A73" s="10" t="s">
        <v>159</v>
      </c>
      <c r="B73" s="11">
        <v>159.92461485000001</v>
      </c>
      <c r="C73" s="11">
        <v>1.11835395E-3</v>
      </c>
      <c r="D73" s="11">
        <v>4.4734158E-3</v>
      </c>
      <c r="E73" s="12"/>
      <c r="F73" s="11">
        <v>1.661</v>
      </c>
      <c r="G73" s="11">
        <v>1.097</v>
      </c>
      <c r="H73" s="11">
        <v>0.21840000000000001</v>
      </c>
      <c r="I73" s="11">
        <v>9.7600000000000006E-2</v>
      </c>
      <c r="R73" s="359" t="s">
        <v>410</v>
      </c>
      <c r="S73" s="11">
        <v>159.92461485000001</v>
      </c>
      <c r="T73" s="11">
        <v>1.11835395E-3</v>
      </c>
      <c r="U73" s="11">
        <v>4.4734158E-3</v>
      </c>
      <c r="V73" s="12"/>
      <c r="W73" s="11">
        <v>1.661</v>
      </c>
      <c r="X73" s="11">
        <v>1.097</v>
      </c>
      <c r="Y73" s="11">
        <v>0.21840000000000001</v>
      </c>
      <c r="Z73" s="11">
        <v>9.7600000000000006E-2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L36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7" width="6.441406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4" width="6.441406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170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-5567.9666879140204</v>
      </c>
      <c r="C4" s="9">
        <v>105.203831484658</v>
      </c>
      <c r="D4" s="9">
        <v>5.1099412530058901</v>
      </c>
      <c r="E4" s="9">
        <v>6.4693968421874999</v>
      </c>
      <c r="F4" s="9">
        <v>14.511695674</v>
      </c>
      <c r="G4" s="9">
        <v>91.999898346999998</v>
      </c>
      <c r="H4" s="9">
        <v>13.96152024</v>
      </c>
      <c r="I4" s="9">
        <v>23.631157561999999</v>
      </c>
      <c r="K4" s="8" t="s">
        <v>138</v>
      </c>
      <c r="L4" s="14">
        <v>-5567.9666879140204</v>
      </c>
      <c r="M4" s="14">
        <f>C4*21</f>
        <v>2209.2804611778179</v>
      </c>
      <c r="N4" s="14">
        <f t="shared" ref="N4:N10" si="0">D4*310</f>
        <v>1584.081788431826</v>
      </c>
      <c r="O4" s="14">
        <v>6.4693968421874999</v>
      </c>
      <c r="P4" s="15">
        <f>SUM(L4:O4)</f>
        <v>-1768.1350414621891</v>
      </c>
      <c r="Q4" s="17"/>
      <c r="R4" s="358" t="s">
        <v>344</v>
      </c>
      <c r="S4" s="9">
        <v>-5567.9666879140204</v>
      </c>
      <c r="T4" s="9">
        <v>105.203831484658</v>
      </c>
      <c r="U4" s="9">
        <v>5.1099412530058901</v>
      </c>
      <c r="V4" s="9">
        <v>6.4693968421874999</v>
      </c>
      <c r="W4" s="9">
        <v>14.511695674</v>
      </c>
      <c r="X4" s="9">
        <v>91.999898346999998</v>
      </c>
      <c r="Y4" s="9">
        <v>13.96152024</v>
      </c>
      <c r="Z4" s="9">
        <v>23.631157561999999</v>
      </c>
      <c r="AB4" s="358" t="s">
        <v>344</v>
      </c>
      <c r="AC4" s="14">
        <v>-5567.9666879140204</v>
      </c>
      <c r="AD4" s="14">
        <f>T4*21</f>
        <v>2209.2804611778179</v>
      </c>
      <c r="AE4" s="14">
        <f t="shared" ref="AE4:AE10" si="1">U4*310</f>
        <v>1584.081788431826</v>
      </c>
      <c r="AF4" s="14">
        <v>6.4693968421874999</v>
      </c>
      <c r="AG4" s="15">
        <f>SUM(AC4:AF4)</f>
        <v>-1768.1350414621891</v>
      </c>
    </row>
    <row r="5" spans="1:33">
      <c r="A5" s="8" t="s">
        <v>73</v>
      </c>
      <c r="B5" s="9">
        <v>4571.4006596326199</v>
      </c>
      <c r="C5" s="9">
        <v>7.6316525195900002</v>
      </c>
      <c r="D5" s="9">
        <v>0.222551910016</v>
      </c>
      <c r="E5" s="9">
        <v>0</v>
      </c>
      <c r="F5" s="9">
        <v>13.656776993999999</v>
      </c>
      <c r="G5" s="9">
        <v>58.213633926999997</v>
      </c>
      <c r="H5" s="9">
        <v>11.88993024</v>
      </c>
      <c r="I5" s="9">
        <v>22.185917562</v>
      </c>
      <c r="K5" s="8" t="s">
        <v>73</v>
      </c>
      <c r="L5" s="14">
        <v>4571.4006596326199</v>
      </c>
      <c r="M5" s="14">
        <f t="shared" ref="M5:M10" si="2">C5*21</f>
        <v>160.26470291139</v>
      </c>
      <c r="N5" s="14">
        <f t="shared" si="0"/>
        <v>68.991092104960003</v>
      </c>
      <c r="O5" s="14">
        <v>0</v>
      </c>
      <c r="P5" s="15">
        <f t="shared" ref="P5:P56" si="3">SUM(L5:O5)</f>
        <v>4800.6564546489699</v>
      </c>
      <c r="R5" s="358" t="s">
        <v>345</v>
      </c>
      <c r="S5" s="9">
        <v>4571.4006596326199</v>
      </c>
      <c r="T5" s="9">
        <v>7.6316525195900002</v>
      </c>
      <c r="U5" s="9">
        <v>0.222551910016</v>
      </c>
      <c r="V5" s="9">
        <v>0</v>
      </c>
      <c r="W5" s="9">
        <v>13.656776993999999</v>
      </c>
      <c r="X5" s="9">
        <v>58.213633926999997</v>
      </c>
      <c r="Y5" s="9">
        <v>11.88993024</v>
      </c>
      <c r="Z5" s="9">
        <v>22.185917562</v>
      </c>
      <c r="AB5" s="358" t="s">
        <v>345</v>
      </c>
      <c r="AC5" s="14">
        <v>4571.4006596326199</v>
      </c>
      <c r="AD5" s="14">
        <f t="shared" ref="AD5:AD10" si="4">T5*21</f>
        <v>160.26470291139</v>
      </c>
      <c r="AE5" s="14">
        <f t="shared" si="1"/>
        <v>68.991092104960003</v>
      </c>
      <c r="AF5" s="14">
        <v>0</v>
      </c>
      <c r="AG5" s="15">
        <f t="shared" ref="AG5:AG30" si="5">SUM(AC5:AF5)</f>
        <v>4800.6564546489699</v>
      </c>
    </row>
    <row r="6" spans="1:33">
      <c r="A6" s="8" t="s">
        <v>77</v>
      </c>
      <c r="B6" s="9">
        <v>4566.8775979259999</v>
      </c>
      <c r="C6" s="9">
        <v>2.3401085837100002</v>
      </c>
      <c r="D6" s="9">
        <v>0.222551910016</v>
      </c>
      <c r="E6" s="9">
        <v>0</v>
      </c>
      <c r="F6" s="9">
        <v>13.656776993999999</v>
      </c>
      <c r="G6" s="9">
        <v>58.213633926999997</v>
      </c>
      <c r="H6" s="9">
        <v>7.30113024</v>
      </c>
      <c r="I6" s="9">
        <v>22.185917562</v>
      </c>
      <c r="K6" s="8" t="s">
        <v>77</v>
      </c>
      <c r="L6" s="14">
        <v>4566.8775979259999</v>
      </c>
      <c r="M6" s="14">
        <f t="shared" si="2"/>
        <v>49.142280257910002</v>
      </c>
      <c r="N6" s="14">
        <f t="shared" si="0"/>
        <v>68.991092104960003</v>
      </c>
      <c r="O6" s="14">
        <v>0</v>
      </c>
      <c r="P6" s="15">
        <f t="shared" si="3"/>
        <v>4685.0109702888703</v>
      </c>
      <c r="R6" s="358" t="s">
        <v>346</v>
      </c>
      <c r="S6" s="9">
        <v>4566.8775979259999</v>
      </c>
      <c r="T6" s="9">
        <v>2.3401085837100002</v>
      </c>
      <c r="U6" s="9">
        <v>0.222551910016</v>
      </c>
      <c r="V6" s="9">
        <v>0</v>
      </c>
      <c r="W6" s="9">
        <v>13.656776993999999</v>
      </c>
      <c r="X6" s="9">
        <v>58.213633926999997</v>
      </c>
      <c r="Y6" s="9">
        <v>7.30113024</v>
      </c>
      <c r="Z6" s="9">
        <v>22.185917562</v>
      </c>
      <c r="AB6" s="358" t="s">
        <v>346</v>
      </c>
      <c r="AC6" s="14">
        <v>4566.8775979259999</v>
      </c>
      <c r="AD6" s="14">
        <f t="shared" si="4"/>
        <v>49.142280257910002</v>
      </c>
      <c r="AE6" s="14">
        <f t="shared" si="1"/>
        <v>68.991092104960003</v>
      </c>
      <c r="AF6" s="14">
        <v>0</v>
      </c>
      <c r="AG6" s="15">
        <f t="shared" si="5"/>
        <v>4685.0109702888703</v>
      </c>
    </row>
    <row r="7" spans="1:33">
      <c r="A7" s="10" t="s">
        <v>81</v>
      </c>
      <c r="B7" s="11">
        <v>1982.9303399999999</v>
      </c>
      <c r="C7" s="11">
        <v>3.3736919999999997E-2</v>
      </c>
      <c r="D7" s="11">
        <v>2.0920830000000001E-2</v>
      </c>
      <c r="E7" s="12"/>
      <c r="F7" s="11">
        <v>3.6651262999999998</v>
      </c>
      <c r="G7" s="11">
        <v>1.9779303800000001</v>
      </c>
      <c r="H7" s="11">
        <v>0.36310281999999999</v>
      </c>
      <c r="I7" s="11">
        <v>16.239186707000002</v>
      </c>
      <c r="K7" s="10" t="s">
        <v>81</v>
      </c>
      <c r="L7" s="11">
        <v>1982.9303399999999</v>
      </c>
      <c r="M7" s="13">
        <f t="shared" si="2"/>
        <v>0.70847531999999991</v>
      </c>
      <c r="N7" s="11">
        <f t="shared" si="0"/>
        <v>6.4854573000000002</v>
      </c>
      <c r="O7" s="12"/>
      <c r="P7" s="16">
        <f t="shared" si="3"/>
        <v>1990.1242726199998</v>
      </c>
      <c r="R7" s="359" t="s">
        <v>347</v>
      </c>
      <c r="S7" s="11">
        <v>1982.9303399999999</v>
      </c>
      <c r="T7" s="11">
        <v>3.3736919999999997E-2</v>
      </c>
      <c r="U7" s="11">
        <v>2.0920830000000001E-2</v>
      </c>
      <c r="V7" s="12"/>
      <c r="W7" s="11">
        <v>3.6651262999999998</v>
      </c>
      <c r="X7" s="11">
        <v>1.9779303800000001</v>
      </c>
      <c r="Y7" s="11">
        <v>0.36310281999999999</v>
      </c>
      <c r="Z7" s="11">
        <v>16.239186707000002</v>
      </c>
      <c r="AB7" s="359" t="s">
        <v>347</v>
      </c>
      <c r="AC7" s="11">
        <v>1982.9303399999999</v>
      </c>
      <c r="AD7" s="13">
        <f t="shared" si="4"/>
        <v>0.70847531999999991</v>
      </c>
      <c r="AE7" s="11">
        <f t="shared" si="1"/>
        <v>6.4854573000000002</v>
      </c>
      <c r="AF7" s="12"/>
      <c r="AG7" s="16">
        <f t="shared" si="5"/>
        <v>1990.1242726199998</v>
      </c>
    </row>
    <row r="8" spans="1:33" ht="26.4">
      <c r="A8" s="10" t="s">
        <v>85</v>
      </c>
      <c r="B8" s="11">
        <v>250.87267077600001</v>
      </c>
      <c r="C8" s="11">
        <v>7.89786816E-3</v>
      </c>
      <c r="D8" s="11">
        <v>1.0250918160000001E-3</v>
      </c>
      <c r="E8" s="12"/>
      <c r="F8" s="11">
        <v>0.40685805400000002</v>
      </c>
      <c r="G8" s="11">
        <v>0.47334734699999997</v>
      </c>
      <c r="H8" s="11">
        <v>0.120958644</v>
      </c>
      <c r="I8" s="11">
        <v>0.35626149899999998</v>
      </c>
      <c r="K8" s="10" t="s">
        <v>85</v>
      </c>
      <c r="L8" s="11">
        <v>250.87267077600001</v>
      </c>
      <c r="M8" s="13">
        <f t="shared" si="2"/>
        <v>0.16585523135999999</v>
      </c>
      <c r="N8" s="11">
        <f t="shared" si="0"/>
        <v>0.31777846296000001</v>
      </c>
      <c r="O8" s="12"/>
      <c r="P8" s="16">
        <f t="shared" si="3"/>
        <v>251.35630447032003</v>
      </c>
      <c r="R8" s="359" t="s">
        <v>348</v>
      </c>
      <c r="S8" s="11">
        <v>250.87267077600001</v>
      </c>
      <c r="T8" s="11">
        <v>7.89786816E-3</v>
      </c>
      <c r="U8" s="11">
        <v>1.0250918160000001E-3</v>
      </c>
      <c r="V8" s="12"/>
      <c r="W8" s="11">
        <v>0.40685805400000002</v>
      </c>
      <c r="X8" s="11">
        <v>0.47334734699999997</v>
      </c>
      <c r="Y8" s="11">
        <v>0.120958644</v>
      </c>
      <c r="Z8" s="11">
        <v>0.35626149899999998</v>
      </c>
      <c r="AB8" s="359" t="s">
        <v>348</v>
      </c>
      <c r="AC8" s="11">
        <v>250.87267077600001</v>
      </c>
      <c r="AD8" s="13">
        <f t="shared" si="4"/>
        <v>0.16585523135999999</v>
      </c>
      <c r="AE8" s="11">
        <f t="shared" si="1"/>
        <v>0.31777846296000001</v>
      </c>
      <c r="AF8" s="12"/>
      <c r="AG8" s="16">
        <f t="shared" si="5"/>
        <v>251.35630447032003</v>
      </c>
    </row>
    <row r="9" spans="1:33">
      <c r="A9" s="10" t="s">
        <v>89</v>
      </c>
      <c r="B9" s="11">
        <v>1360.85729115</v>
      </c>
      <c r="C9" s="11">
        <v>0.36390819554999998</v>
      </c>
      <c r="D9" s="11">
        <v>0.18946619619999999</v>
      </c>
      <c r="E9" s="12"/>
      <c r="F9" s="11">
        <v>8.5541999999999998</v>
      </c>
      <c r="G9" s="11">
        <v>26.658799999999999</v>
      </c>
      <c r="H9" s="11">
        <v>3.7035960000000001</v>
      </c>
      <c r="I9" s="11">
        <v>0.16300000000000001</v>
      </c>
      <c r="K9" s="10" t="s">
        <v>89</v>
      </c>
      <c r="L9" s="11">
        <v>1360.85729115</v>
      </c>
      <c r="M9" s="13">
        <f t="shared" si="2"/>
        <v>7.6420721065499997</v>
      </c>
      <c r="N9" s="11">
        <f t="shared" si="0"/>
        <v>58.734520822</v>
      </c>
      <c r="O9" s="12"/>
      <c r="P9" s="16">
        <f t="shared" si="3"/>
        <v>1427.2338840785499</v>
      </c>
      <c r="R9" s="359" t="s">
        <v>349</v>
      </c>
      <c r="S9" s="11">
        <v>1360.85729115</v>
      </c>
      <c r="T9" s="11">
        <v>0.36390819554999998</v>
      </c>
      <c r="U9" s="11">
        <v>0.18946619619999999</v>
      </c>
      <c r="V9" s="12"/>
      <c r="W9" s="11">
        <v>8.5541999999999998</v>
      </c>
      <c r="X9" s="11">
        <v>26.658799999999999</v>
      </c>
      <c r="Y9" s="11">
        <v>3.7035960000000001</v>
      </c>
      <c r="Z9" s="11">
        <v>0.16300000000000001</v>
      </c>
      <c r="AB9" s="359" t="s">
        <v>349</v>
      </c>
      <c r="AC9" s="11">
        <v>1360.85729115</v>
      </c>
      <c r="AD9" s="13">
        <f t="shared" si="4"/>
        <v>7.6420721065499997</v>
      </c>
      <c r="AE9" s="11">
        <f t="shared" si="1"/>
        <v>58.734520822</v>
      </c>
      <c r="AF9" s="12"/>
      <c r="AG9" s="16">
        <f t="shared" si="5"/>
        <v>1427.2338840785499</v>
      </c>
    </row>
    <row r="10" spans="1:33">
      <c r="A10" s="10" t="s">
        <v>93</v>
      </c>
      <c r="B10" s="11">
        <v>972.21729600000003</v>
      </c>
      <c r="C10" s="11">
        <v>1.9345656</v>
      </c>
      <c r="D10" s="11">
        <v>1.1139792000000001E-2</v>
      </c>
      <c r="E10" s="12"/>
      <c r="F10" s="11">
        <v>1.0305926400000001</v>
      </c>
      <c r="G10" s="11">
        <v>29.1035562</v>
      </c>
      <c r="H10" s="11">
        <v>3.1134727760000001</v>
      </c>
      <c r="I10" s="11">
        <v>5.4274693559999996</v>
      </c>
      <c r="K10" s="10" t="s">
        <v>93</v>
      </c>
      <c r="L10" s="11">
        <v>972.21729600000003</v>
      </c>
      <c r="M10" s="13">
        <f t="shared" si="2"/>
        <v>40.625877600000003</v>
      </c>
      <c r="N10" s="11">
        <f t="shared" si="0"/>
        <v>3.4533355200000004</v>
      </c>
      <c r="O10" s="12"/>
      <c r="P10" s="16">
        <f t="shared" si="3"/>
        <v>1016.29650912</v>
      </c>
      <c r="R10" s="359" t="s">
        <v>350</v>
      </c>
      <c r="S10" s="11">
        <v>972.21729600000003</v>
      </c>
      <c r="T10" s="11">
        <v>1.9345656</v>
      </c>
      <c r="U10" s="11">
        <v>1.1139792000000001E-2</v>
      </c>
      <c r="V10" s="12"/>
      <c r="W10" s="11">
        <v>1.0305926400000001</v>
      </c>
      <c r="X10" s="11">
        <v>29.1035562</v>
      </c>
      <c r="Y10" s="11">
        <v>3.1134727760000001</v>
      </c>
      <c r="Z10" s="11">
        <v>5.4274693559999996</v>
      </c>
      <c r="AB10" s="359" t="s">
        <v>350</v>
      </c>
      <c r="AC10" s="11">
        <v>972.21729600000003</v>
      </c>
      <c r="AD10" s="13">
        <f t="shared" si="4"/>
        <v>40.625877600000003</v>
      </c>
      <c r="AE10" s="11">
        <f t="shared" si="1"/>
        <v>3.4533355200000004</v>
      </c>
      <c r="AF10" s="12"/>
      <c r="AG10" s="16">
        <f t="shared" si="5"/>
        <v>1016.29650912</v>
      </c>
    </row>
    <row r="11" spans="1:33">
      <c r="A11" s="8" t="s">
        <v>96</v>
      </c>
      <c r="B11" s="9">
        <v>4.5230617066230003</v>
      </c>
      <c r="C11" s="9">
        <v>5.29154393588</v>
      </c>
      <c r="D11" s="9">
        <v>0</v>
      </c>
      <c r="E11" s="9">
        <v>0</v>
      </c>
      <c r="F11" s="9">
        <v>0</v>
      </c>
      <c r="G11" s="9">
        <v>0</v>
      </c>
      <c r="H11" s="9">
        <v>4.5888</v>
      </c>
      <c r="I11" s="9">
        <v>0</v>
      </c>
      <c r="K11" s="8" t="s">
        <v>96</v>
      </c>
      <c r="L11" s="14">
        <v>4.5230617066230003</v>
      </c>
      <c r="M11" s="14">
        <f>C11*21</f>
        <v>111.12242265348</v>
      </c>
      <c r="N11" s="14">
        <v>0</v>
      </c>
      <c r="O11" s="14">
        <v>0</v>
      </c>
      <c r="P11" s="15">
        <f t="shared" si="3"/>
        <v>115.645484360103</v>
      </c>
      <c r="R11" s="358" t="s">
        <v>351</v>
      </c>
      <c r="S11" s="9">
        <v>4.5230617066230003</v>
      </c>
      <c r="T11" s="9">
        <v>5.29154393588</v>
      </c>
      <c r="U11" s="9">
        <v>0</v>
      </c>
      <c r="V11" s="9">
        <v>0</v>
      </c>
      <c r="W11" s="9">
        <v>0</v>
      </c>
      <c r="X11" s="9">
        <v>0</v>
      </c>
      <c r="Y11" s="9">
        <v>4.5888</v>
      </c>
      <c r="Z11" s="9">
        <v>0</v>
      </c>
      <c r="AB11" s="358" t="s">
        <v>351</v>
      </c>
      <c r="AC11" s="14">
        <v>4.5230617066230003</v>
      </c>
      <c r="AD11" s="14">
        <f>T11*21</f>
        <v>111.12242265348</v>
      </c>
      <c r="AE11" s="14">
        <v>0</v>
      </c>
      <c r="AF11" s="14">
        <v>0</v>
      </c>
      <c r="AG11" s="15">
        <f t="shared" si="5"/>
        <v>115.645484360103</v>
      </c>
    </row>
    <row r="12" spans="1:33">
      <c r="A12" s="10" t="s">
        <v>99</v>
      </c>
      <c r="B12" s="11">
        <v>2.3516414999999999</v>
      </c>
      <c r="C12" s="11">
        <v>0.84226034999999999</v>
      </c>
      <c r="D12" s="11">
        <v>0</v>
      </c>
      <c r="E12" s="12"/>
      <c r="F12" s="11">
        <v>0</v>
      </c>
      <c r="G12" s="11">
        <v>0</v>
      </c>
      <c r="H12" s="11">
        <v>0.66720000000000002</v>
      </c>
      <c r="I12" s="11">
        <v>0</v>
      </c>
      <c r="K12" s="10" t="s">
        <v>99</v>
      </c>
      <c r="L12" s="11">
        <v>2.3516414999999999</v>
      </c>
      <c r="M12" s="11">
        <f>C12*21</f>
        <v>17.687467349999999</v>
      </c>
      <c r="N12" s="11">
        <v>0</v>
      </c>
      <c r="O12" s="12"/>
      <c r="P12" s="16">
        <f t="shared" si="3"/>
        <v>20.039108849999998</v>
      </c>
      <c r="R12" s="359" t="s">
        <v>352</v>
      </c>
      <c r="S12" s="11">
        <v>2.3516414999999999</v>
      </c>
      <c r="T12" s="11">
        <v>0.84226034999999999</v>
      </c>
      <c r="U12" s="11">
        <v>0</v>
      </c>
      <c r="V12" s="12"/>
      <c r="W12" s="11">
        <v>0</v>
      </c>
      <c r="X12" s="11">
        <v>0</v>
      </c>
      <c r="Y12" s="11">
        <v>0.66720000000000002</v>
      </c>
      <c r="Z12" s="11">
        <v>0</v>
      </c>
      <c r="AB12" s="359" t="s">
        <v>352</v>
      </c>
      <c r="AC12" s="11">
        <v>2.3516414999999999</v>
      </c>
      <c r="AD12" s="11">
        <f>T12*21</f>
        <v>17.687467349999999</v>
      </c>
      <c r="AE12" s="11">
        <v>0</v>
      </c>
      <c r="AF12" s="12"/>
      <c r="AG12" s="16">
        <f t="shared" si="5"/>
        <v>20.039108849999998</v>
      </c>
    </row>
    <row r="13" spans="1:33">
      <c r="A13" s="10" t="s">
        <v>102</v>
      </c>
      <c r="B13" s="11">
        <v>2.1714202066229999</v>
      </c>
      <c r="C13" s="11">
        <v>4.4492835858799999</v>
      </c>
      <c r="D13" s="11">
        <v>0</v>
      </c>
      <c r="E13" s="12"/>
      <c r="F13" s="11">
        <v>0</v>
      </c>
      <c r="G13" s="11">
        <v>0</v>
      </c>
      <c r="H13" s="11">
        <v>3.9216000000000002</v>
      </c>
      <c r="I13" s="11">
        <v>0</v>
      </c>
      <c r="K13" s="10" t="s">
        <v>102</v>
      </c>
      <c r="L13" s="11">
        <v>2.1714202066229999</v>
      </c>
      <c r="M13" s="11">
        <f>C13*21</f>
        <v>93.434955303479995</v>
      </c>
      <c r="N13" s="11">
        <v>0</v>
      </c>
      <c r="O13" s="12"/>
      <c r="P13" s="16">
        <f t="shared" si="3"/>
        <v>95.606375510102993</v>
      </c>
      <c r="R13" s="359" t="s">
        <v>353</v>
      </c>
      <c r="S13" s="11">
        <v>2.1714202066229999</v>
      </c>
      <c r="T13" s="11">
        <v>4.4492835858799999</v>
      </c>
      <c r="U13" s="11">
        <v>0</v>
      </c>
      <c r="V13" s="12"/>
      <c r="W13" s="11">
        <v>0</v>
      </c>
      <c r="X13" s="11">
        <v>0</v>
      </c>
      <c r="Y13" s="11">
        <v>3.9216000000000002</v>
      </c>
      <c r="Z13" s="11">
        <v>0</v>
      </c>
      <c r="AB13" s="359" t="s">
        <v>353</v>
      </c>
      <c r="AC13" s="11">
        <v>2.1714202066229999</v>
      </c>
      <c r="AD13" s="11">
        <f>T13*21</f>
        <v>93.434955303479995</v>
      </c>
      <c r="AE13" s="11">
        <v>0</v>
      </c>
      <c r="AF13" s="12"/>
      <c r="AG13" s="16">
        <f t="shared" si="5"/>
        <v>95.606375510102993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195.62568770559599</v>
      </c>
      <c r="M15" s="14">
        <f>C16*21</f>
        <v>0</v>
      </c>
      <c r="N15" s="14">
        <f>D16*310</f>
        <v>0</v>
      </c>
      <c r="O15" s="14">
        <v>6.4693968421874999</v>
      </c>
      <c r="P15" s="15">
        <f t="shared" si="3"/>
        <v>202.0950845477835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195.62568770559599</v>
      </c>
      <c r="AD15" s="14">
        <f>T16*21</f>
        <v>0</v>
      </c>
      <c r="AE15" s="14">
        <f>U16*310</f>
        <v>0</v>
      </c>
      <c r="AF15" s="14">
        <v>6.4693968421874999</v>
      </c>
      <c r="AG15" s="15">
        <f t="shared" si="5"/>
        <v>202.0950845477835</v>
      </c>
    </row>
    <row r="16" spans="1:33" ht="26.4">
      <c r="A16" s="8" t="s">
        <v>74</v>
      </c>
      <c r="B16" s="9">
        <v>195.62568770559599</v>
      </c>
      <c r="C16" s="9">
        <v>0</v>
      </c>
      <c r="D16" s="9">
        <v>0</v>
      </c>
      <c r="E16" s="9">
        <v>6.4693968421874999</v>
      </c>
      <c r="F16" s="9">
        <v>2.2000000000000001E-3</v>
      </c>
      <c r="G16" s="9">
        <v>7.9650699999999999</v>
      </c>
      <c r="H16" s="9">
        <v>1.9595899999999999</v>
      </c>
      <c r="I16" s="9">
        <v>1.4352400000000001</v>
      </c>
      <c r="K16" s="8" t="s">
        <v>78</v>
      </c>
      <c r="L16" s="14">
        <v>183.120610895596</v>
      </c>
      <c r="M16" s="14">
        <v>0</v>
      </c>
      <c r="N16" s="14">
        <v>0</v>
      </c>
      <c r="O16" s="14">
        <v>0</v>
      </c>
      <c r="P16" s="15">
        <f t="shared" si="3"/>
        <v>183.120610895596</v>
      </c>
      <c r="R16" s="358" t="s">
        <v>356</v>
      </c>
      <c r="S16" s="9">
        <v>195.62568770559599</v>
      </c>
      <c r="T16" s="9">
        <v>0</v>
      </c>
      <c r="U16" s="9">
        <v>0</v>
      </c>
      <c r="V16" s="9">
        <v>6.4693968421874999</v>
      </c>
      <c r="W16" s="9">
        <v>2.2000000000000001E-3</v>
      </c>
      <c r="X16" s="9">
        <v>7.9650699999999999</v>
      </c>
      <c r="Y16" s="9">
        <v>1.9595899999999999</v>
      </c>
      <c r="Z16" s="9">
        <v>1.4352400000000001</v>
      </c>
      <c r="AB16" s="358" t="s">
        <v>357</v>
      </c>
      <c r="AC16" s="14">
        <v>183.120610895596</v>
      </c>
      <c r="AD16" s="14">
        <v>0</v>
      </c>
      <c r="AE16" s="14">
        <v>0</v>
      </c>
      <c r="AF16" s="14">
        <v>0</v>
      </c>
      <c r="AG16" s="15">
        <f t="shared" si="5"/>
        <v>183.120610895596</v>
      </c>
    </row>
    <row r="17" spans="1:33">
      <c r="A17" s="8" t="s">
        <v>78</v>
      </c>
      <c r="B17" s="9">
        <v>183.120610895596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165.0313692</v>
      </c>
      <c r="M17" s="12"/>
      <c r="N17" s="12"/>
      <c r="O17" s="12"/>
      <c r="P17" s="16">
        <f t="shared" si="3"/>
        <v>165.0313692</v>
      </c>
      <c r="R17" s="358" t="s">
        <v>357</v>
      </c>
      <c r="S17" s="9">
        <v>183.120610895596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165.0313692</v>
      </c>
      <c r="AD17" s="12"/>
      <c r="AE17" s="12"/>
      <c r="AF17" s="12"/>
      <c r="AG17" s="16">
        <f t="shared" si="5"/>
        <v>165.0313692</v>
      </c>
    </row>
    <row r="18" spans="1:33">
      <c r="A18" s="10" t="s">
        <v>82</v>
      </c>
      <c r="B18" s="11">
        <v>165.0313692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5.7487500000000002</v>
      </c>
      <c r="M18" s="12"/>
      <c r="N18" s="12"/>
      <c r="O18" s="12"/>
      <c r="P18" s="16">
        <f t="shared" si="3"/>
        <v>5.7487500000000002</v>
      </c>
      <c r="R18" s="359" t="s">
        <v>358</v>
      </c>
      <c r="S18" s="11">
        <v>165.0313692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5.7487500000000002</v>
      </c>
      <c r="AD18" s="12"/>
      <c r="AE18" s="12"/>
      <c r="AF18" s="12"/>
      <c r="AG18" s="16">
        <f t="shared" si="5"/>
        <v>5.7487500000000002</v>
      </c>
    </row>
    <row r="19" spans="1:33">
      <c r="A19" s="10" t="s">
        <v>86</v>
      </c>
      <c r="B19" s="11">
        <v>5.7487500000000002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0.42830503800000003</v>
      </c>
      <c r="M19" s="12"/>
      <c r="N19" s="12"/>
      <c r="O19" s="12"/>
      <c r="P19" s="16">
        <f t="shared" si="3"/>
        <v>0.42830503800000003</v>
      </c>
      <c r="R19" s="359" t="s">
        <v>359</v>
      </c>
      <c r="S19" s="11">
        <v>5.7487500000000002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0.42830503800000003</v>
      </c>
      <c r="AD19" s="12"/>
      <c r="AE19" s="12"/>
      <c r="AF19" s="12"/>
      <c r="AG19" s="16">
        <f t="shared" si="5"/>
        <v>0.42830503800000003</v>
      </c>
    </row>
    <row r="20" spans="1:33">
      <c r="A20" s="10" t="s">
        <v>90</v>
      </c>
      <c r="B20" s="11">
        <v>0.42830503800000003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11.9121866575965</v>
      </c>
      <c r="M20" s="12"/>
      <c r="N20" s="12"/>
      <c r="O20" s="12"/>
      <c r="P20" s="16">
        <f t="shared" si="3"/>
        <v>11.9121866575965</v>
      </c>
      <c r="R20" s="359" t="s">
        <v>360</v>
      </c>
      <c r="S20" s="11">
        <v>0.42830503800000003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11.9121866575965</v>
      </c>
      <c r="AD20" s="12"/>
      <c r="AE20" s="12"/>
      <c r="AF20" s="12"/>
      <c r="AG20" s="16">
        <f t="shared" si="5"/>
        <v>11.9121866575965</v>
      </c>
    </row>
    <row r="21" spans="1:33">
      <c r="A21" s="10" t="s">
        <v>94</v>
      </c>
      <c r="B21" s="11">
        <v>11.9121866575965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12.50507681</v>
      </c>
      <c r="M21" s="14">
        <v>0</v>
      </c>
      <c r="N21" s="14">
        <v>0</v>
      </c>
      <c r="O21" s="14">
        <v>0</v>
      </c>
      <c r="P21" s="15">
        <f t="shared" si="3"/>
        <v>12.50507681</v>
      </c>
      <c r="R21" s="359" t="s">
        <v>361</v>
      </c>
      <c r="S21" s="11">
        <v>11.9121866575965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12.50507681</v>
      </c>
      <c r="AD21" s="14">
        <v>0</v>
      </c>
      <c r="AE21" s="14">
        <v>0</v>
      </c>
      <c r="AF21" s="14">
        <v>0</v>
      </c>
      <c r="AG21" s="15">
        <f t="shared" si="5"/>
        <v>12.50507681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1.982981E-2</v>
      </c>
      <c r="M22" s="11">
        <v>0</v>
      </c>
      <c r="N22" s="12"/>
      <c r="O22" s="12"/>
      <c r="P22" s="16">
        <f t="shared" si="3"/>
        <v>1.982981E-2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1.982981E-2</v>
      </c>
      <c r="AD22" s="11">
        <v>0</v>
      </c>
      <c r="AE22" s="12"/>
      <c r="AF22" s="12"/>
      <c r="AG22" s="16">
        <f t="shared" si="5"/>
        <v>1.982981E-2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</v>
      </c>
      <c r="M23" s="14">
        <v>0</v>
      </c>
      <c r="N23" s="14">
        <v>0</v>
      </c>
      <c r="O23" s="14">
        <v>0</v>
      </c>
      <c r="P23" s="15">
        <f t="shared" si="3"/>
        <v>0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</v>
      </c>
      <c r="AD23" s="14">
        <v>0</v>
      </c>
      <c r="AE23" s="14">
        <v>0</v>
      </c>
      <c r="AF23" s="14">
        <v>0</v>
      </c>
      <c r="AG23" s="15">
        <f t="shared" si="5"/>
        <v>0</v>
      </c>
    </row>
    <row r="24" spans="1:33">
      <c r="A24" s="8" t="s">
        <v>97</v>
      </c>
      <c r="B24" s="9">
        <v>12.50507681</v>
      </c>
      <c r="C24" s="9">
        <v>0</v>
      </c>
      <c r="D24" s="9">
        <v>0</v>
      </c>
      <c r="E24" s="9">
        <v>0</v>
      </c>
      <c r="F24" s="9">
        <v>2E-3</v>
      </c>
      <c r="G24" s="9">
        <v>7.9638499999999999</v>
      </c>
      <c r="H24" s="9">
        <v>0</v>
      </c>
      <c r="I24" s="9">
        <v>1.4348000000000001</v>
      </c>
      <c r="K24" s="10" t="s">
        <v>105</v>
      </c>
      <c r="L24" s="11">
        <v>0</v>
      </c>
      <c r="M24" s="12"/>
      <c r="N24" s="12"/>
      <c r="O24" s="12"/>
      <c r="P24" s="16">
        <f t="shared" si="3"/>
        <v>0</v>
      </c>
      <c r="R24" s="358" t="s">
        <v>364</v>
      </c>
      <c r="S24" s="9">
        <v>12.50507681</v>
      </c>
      <c r="T24" s="9">
        <v>0</v>
      </c>
      <c r="U24" s="9">
        <v>0</v>
      </c>
      <c r="V24" s="9">
        <v>0</v>
      </c>
      <c r="W24" s="9">
        <v>2E-3</v>
      </c>
      <c r="X24" s="9">
        <v>7.9638499999999999</v>
      </c>
      <c r="Y24" s="9">
        <v>0</v>
      </c>
      <c r="Z24" s="9">
        <v>1.4348000000000001</v>
      </c>
      <c r="AB24" s="359" t="s">
        <v>368</v>
      </c>
      <c r="AC24" s="11">
        <v>0</v>
      </c>
      <c r="AD24" s="12"/>
      <c r="AE24" s="12"/>
      <c r="AF24" s="12"/>
      <c r="AG24" s="16">
        <f t="shared" si="5"/>
        <v>0</v>
      </c>
    </row>
    <row r="25" spans="1:33">
      <c r="A25" s="10" t="s">
        <v>100</v>
      </c>
      <c r="B25" s="11">
        <v>1.982981E-2</v>
      </c>
      <c r="C25" s="11">
        <v>0</v>
      </c>
      <c r="D25" s="12"/>
      <c r="E25" s="12"/>
      <c r="F25" s="11">
        <v>2E-3</v>
      </c>
      <c r="G25" s="11">
        <v>1.2999999999999999E-2</v>
      </c>
      <c r="H25" s="11">
        <v>0</v>
      </c>
      <c r="I25" s="11">
        <v>0</v>
      </c>
      <c r="K25" s="10" t="s">
        <v>107</v>
      </c>
      <c r="L25" s="11">
        <v>0</v>
      </c>
      <c r="M25" s="12"/>
      <c r="N25" s="12"/>
      <c r="O25" s="12"/>
      <c r="P25" s="16">
        <f t="shared" si="3"/>
        <v>0</v>
      </c>
      <c r="R25" s="359" t="s">
        <v>365</v>
      </c>
      <c r="S25" s="11">
        <v>1.982981E-2</v>
      </c>
      <c r="T25" s="11">
        <v>0</v>
      </c>
      <c r="U25" s="12"/>
      <c r="V25" s="12"/>
      <c r="W25" s="11">
        <v>2E-3</v>
      </c>
      <c r="X25" s="11">
        <v>1.2999999999999999E-2</v>
      </c>
      <c r="Y25" s="11">
        <v>0</v>
      </c>
      <c r="Z25" s="11">
        <v>0</v>
      </c>
      <c r="AB25" s="359" t="s">
        <v>369</v>
      </c>
      <c r="AC25" s="11">
        <v>0</v>
      </c>
      <c r="AD25" s="12"/>
      <c r="AE25" s="12"/>
      <c r="AF25" s="12"/>
      <c r="AG25" s="16">
        <f t="shared" si="5"/>
        <v>0</v>
      </c>
    </row>
    <row r="26" spans="1:33" ht="26.4">
      <c r="A26" s="122" t="s">
        <v>194</v>
      </c>
      <c r="B26" s="123">
        <v>12.485246999999999</v>
      </c>
      <c r="C26" s="123">
        <v>0</v>
      </c>
      <c r="D26" s="123">
        <v>0</v>
      </c>
      <c r="E26" s="123">
        <v>0</v>
      </c>
      <c r="F26" s="123">
        <v>0</v>
      </c>
      <c r="G26" s="123">
        <v>7.95085</v>
      </c>
      <c r="H26" s="123">
        <v>0</v>
      </c>
      <c r="I26" s="123">
        <v>1.4348000000000001</v>
      </c>
      <c r="K26" s="8" t="s">
        <v>109</v>
      </c>
      <c r="L26" s="14">
        <v>0</v>
      </c>
      <c r="M26" s="14">
        <v>0</v>
      </c>
      <c r="N26" s="14">
        <v>0</v>
      </c>
      <c r="O26" s="14">
        <v>6.4693968421874999</v>
      </c>
      <c r="P26" s="15">
        <f t="shared" si="3"/>
        <v>6.4693968421874999</v>
      </c>
      <c r="R26" s="359" t="s">
        <v>366</v>
      </c>
      <c r="S26" s="123">
        <v>12.485246999999999</v>
      </c>
      <c r="T26" s="123">
        <v>0</v>
      </c>
      <c r="U26" s="123">
        <v>0</v>
      </c>
      <c r="V26" s="123">
        <v>0</v>
      </c>
      <c r="W26" s="123">
        <v>0</v>
      </c>
      <c r="X26" s="123">
        <v>7.95085</v>
      </c>
      <c r="Y26" s="123">
        <v>0</v>
      </c>
      <c r="Z26" s="123">
        <v>1.4348000000000001</v>
      </c>
      <c r="AB26" s="358" t="s">
        <v>373</v>
      </c>
      <c r="AC26" s="14">
        <v>0</v>
      </c>
      <c r="AD26" s="14">
        <v>0</v>
      </c>
      <c r="AE26" s="14">
        <v>0</v>
      </c>
      <c r="AF26" s="14">
        <v>6.4693968421874999</v>
      </c>
      <c r="AG26" s="15">
        <f t="shared" si="5"/>
        <v>6.4693968421874999</v>
      </c>
    </row>
    <row r="27" spans="1:33" ht="26.4">
      <c r="A27" s="8" t="s">
        <v>103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10" t="s">
        <v>111</v>
      </c>
      <c r="L27" s="12"/>
      <c r="M27" s="12"/>
      <c r="N27" s="12"/>
      <c r="O27" s="11">
        <v>6.4693968421874999</v>
      </c>
      <c r="P27" s="16">
        <f t="shared" si="3"/>
        <v>6.4693968421874999</v>
      </c>
      <c r="R27" s="358" t="s">
        <v>367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B27" s="359" t="s">
        <v>374</v>
      </c>
      <c r="AC27" s="12"/>
      <c r="AD27" s="12"/>
      <c r="AE27" s="12"/>
      <c r="AF27" s="11">
        <v>6.4693968421874999</v>
      </c>
      <c r="AG27" s="16">
        <f t="shared" si="5"/>
        <v>6.4693968421874999</v>
      </c>
    </row>
    <row r="28" spans="1:33">
      <c r="A28" s="10" t="s">
        <v>105</v>
      </c>
      <c r="B28" s="11">
        <v>0</v>
      </c>
      <c r="C28" s="12"/>
      <c r="D28" s="12"/>
      <c r="E28" s="12"/>
      <c r="F28" s="11">
        <v>0</v>
      </c>
      <c r="G28" s="11">
        <v>0</v>
      </c>
      <c r="H28" s="11">
        <v>0</v>
      </c>
      <c r="I28" s="11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0</v>
      </c>
      <c r="T28" s="12"/>
      <c r="U28" s="12"/>
      <c r="V28" s="12"/>
      <c r="W28" s="11">
        <v>0</v>
      </c>
      <c r="X28" s="11">
        <v>0</v>
      </c>
      <c r="Y28" s="11">
        <v>0</v>
      </c>
      <c r="Z28" s="11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0</v>
      </c>
      <c r="C29" s="12"/>
      <c r="D29" s="12"/>
      <c r="E29" s="12"/>
      <c r="F29" s="11">
        <v>0</v>
      </c>
      <c r="G29" s="11">
        <v>0</v>
      </c>
      <c r="H29" s="11">
        <v>0</v>
      </c>
      <c r="I29" s="11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</v>
      </c>
      <c r="T29" s="12"/>
      <c r="U29" s="12"/>
      <c r="V29" s="12"/>
      <c r="W29" s="11">
        <v>0</v>
      </c>
      <c r="X29" s="11">
        <v>0</v>
      </c>
      <c r="Y29" s="11">
        <v>0</v>
      </c>
      <c r="Z29" s="11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1">
        <v>0</v>
      </c>
      <c r="G30" s="11">
        <v>0</v>
      </c>
      <c r="H30" s="11">
        <v>0</v>
      </c>
      <c r="I30" s="11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1">
        <v>0</v>
      </c>
      <c r="X30" s="11">
        <v>0</v>
      </c>
      <c r="Y30" s="11">
        <v>0</v>
      </c>
      <c r="Z30" s="11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1">
        <v>0</v>
      </c>
      <c r="G31" s="11">
        <v>0</v>
      </c>
      <c r="H31" s="11">
        <v>0</v>
      </c>
      <c r="I31" s="11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1">
        <v>0</v>
      </c>
      <c r="X31" s="11">
        <v>0</v>
      </c>
      <c r="Y31" s="11">
        <v>0</v>
      </c>
      <c r="Z31" s="11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-10339.0948362698</v>
      </c>
      <c r="M32" s="14">
        <f>C46*21</f>
        <v>1698.5668226218841</v>
      </c>
      <c r="N32" s="14">
        <f>D46*310</f>
        <v>1455.9476050610249</v>
      </c>
      <c r="O32" s="14">
        <v>0</v>
      </c>
      <c r="P32" s="15">
        <f t="shared" si="3"/>
        <v>-7184.5804085868913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-10339.0948362698</v>
      </c>
      <c r="AD32" s="14">
        <f>T46*21</f>
        <v>1698.5668226218841</v>
      </c>
      <c r="AE32" s="14">
        <f>U46*310</f>
        <v>1455.9476050610249</v>
      </c>
      <c r="AF32" s="14">
        <v>0</v>
      </c>
      <c r="AG32" s="15">
        <f t="shared" ref="AG32:AG51" si="6">SUM(AC32:AF32)</f>
        <v>-7184.5804085868913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6.4693968421874999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1658.5194047100001</v>
      </c>
      <c r="N33" s="14">
        <f>D47*310</f>
        <v>103.15731675613898</v>
      </c>
      <c r="O33" s="14">
        <v>0</v>
      </c>
      <c r="P33" s="15">
        <f t="shared" si="3"/>
        <v>1761.676721466139</v>
      </c>
      <c r="R33" s="358" t="s">
        <v>373</v>
      </c>
      <c r="S33" s="9">
        <v>0</v>
      </c>
      <c r="T33" s="9">
        <v>0</v>
      </c>
      <c r="U33" s="9">
        <v>0</v>
      </c>
      <c r="V33" s="9">
        <v>6.4693968421874999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1658.5194047100001</v>
      </c>
      <c r="AE33" s="14">
        <f>U47*310</f>
        <v>103.15731675613898</v>
      </c>
      <c r="AF33" s="14">
        <v>0</v>
      </c>
      <c r="AG33" s="15">
        <f t="shared" si="6"/>
        <v>1761.676721466139</v>
      </c>
    </row>
    <row r="34" spans="1:33">
      <c r="A34" s="10" t="s">
        <v>111</v>
      </c>
      <c r="B34" s="12"/>
      <c r="C34" s="12"/>
      <c r="D34" s="12"/>
      <c r="E34" s="11">
        <v>6.4693968421874999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1609.096125</v>
      </c>
      <c r="N34" s="12"/>
      <c r="O34" s="12"/>
      <c r="P34" s="16">
        <f t="shared" si="3"/>
        <v>1609.096125</v>
      </c>
      <c r="R34" s="359" t="s">
        <v>374</v>
      </c>
      <c r="S34" s="12"/>
      <c r="T34" s="12"/>
      <c r="U34" s="12"/>
      <c r="V34" s="11">
        <v>6.4693968421874999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1609.096125</v>
      </c>
      <c r="AE34" s="12"/>
      <c r="AF34" s="12"/>
      <c r="AG34" s="16">
        <f t="shared" si="6"/>
        <v>1609.096125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49.423279710000003</v>
      </c>
      <c r="N35" s="11">
        <f>D49*310</f>
        <v>103.15731675613898</v>
      </c>
      <c r="O35" s="12"/>
      <c r="P35" s="16">
        <f t="shared" si="3"/>
        <v>152.58059646613899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49.423279710000003</v>
      </c>
      <c r="AE35" s="11">
        <f>U49*310</f>
        <v>103.15731675613898</v>
      </c>
      <c r="AF35" s="12"/>
      <c r="AG35" s="16">
        <f t="shared" si="6"/>
        <v>152.58059646613899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-10336.867245655099</v>
      </c>
      <c r="M36" s="14">
        <v>0</v>
      </c>
      <c r="N36" s="14">
        <v>0</v>
      </c>
      <c r="O36" s="14">
        <v>0</v>
      </c>
      <c r="P36" s="15">
        <f t="shared" si="3"/>
        <v>-10336.867245655099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-10336.867245655099</v>
      </c>
      <c r="AD36" s="14">
        <v>0</v>
      </c>
      <c r="AE36" s="14">
        <v>0</v>
      </c>
      <c r="AF36" s="14">
        <v>0</v>
      </c>
      <c r="AG36" s="15">
        <f t="shared" si="6"/>
        <v>-10336.867245655099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-6871.1742456551301</v>
      </c>
      <c r="M37" s="12"/>
      <c r="N37" s="12"/>
      <c r="O37" s="12"/>
      <c r="P37" s="16">
        <f t="shared" si="3"/>
        <v>-6871.1742456551301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-6871.1742456551301</v>
      </c>
      <c r="AD37" s="12"/>
      <c r="AE37" s="12"/>
      <c r="AF37" s="12"/>
      <c r="AG37" s="16">
        <f t="shared" si="6"/>
        <v>-6871.1742456551301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-3465.6930000000002</v>
      </c>
      <c r="M38" s="12"/>
      <c r="N38" s="12"/>
      <c r="O38" s="12"/>
      <c r="P38" s="16">
        <f t="shared" si="3"/>
        <v>-3465.6930000000002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-3465.6930000000002</v>
      </c>
      <c r="AD38" s="12"/>
      <c r="AE38" s="12"/>
      <c r="AF38" s="12"/>
      <c r="AG38" s="16">
        <f t="shared" si="6"/>
        <v>-3465.6930000000002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40.047417911884324</v>
      </c>
      <c r="N39" s="14">
        <f>D57*310</f>
        <v>1352.7902883048857</v>
      </c>
      <c r="O39" s="14">
        <v>0</v>
      </c>
      <c r="P39" s="15">
        <f t="shared" si="3"/>
        <v>1392.8377062167701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40.047417911884324</v>
      </c>
      <c r="AE39" s="14">
        <f>U57*310</f>
        <v>1352.7902883048857</v>
      </c>
      <c r="AF39" s="14">
        <v>0</v>
      </c>
      <c r="AG39" s="15">
        <f t="shared" si="6"/>
        <v>1392.8377062167701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12.791028222000001</v>
      </c>
      <c r="N40" s="11">
        <f>D58*310</f>
        <v>4.9035569360000002</v>
      </c>
      <c r="O40" s="12"/>
      <c r="P40" s="16">
        <f t="shared" si="3"/>
        <v>17.694585158000002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12.791028222000001</v>
      </c>
      <c r="AE40" s="11">
        <f>U58*310</f>
        <v>4.9035569360000002</v>
      </c>
      <c r="AF40" s="12"/>
      <c r="AG40" s="16">
        <f t="shared" si="6"/>
        <v>17.694585158000002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934.83522065361399</v>
      </c>
      <c r="O41" s="12"/>
      <c r="P41" s="16">
        <f t="shared" si="3"/>
        <v>934.83522065361399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934.83522065361399</v>
      </c>
      <c r="AF41" s="12"/>
      <c r="AG41" s="16">
        <f t="shared" si="6"/>
        <v>934.83522065361399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373.01267841379843</v>
      </c>
      <c r="O42" s="12"/>
      <c r="P42" s="16">
        <f t="shared" si="3"/>
        <v>373.01267841379843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373.01267841379843</v>
      </c>
      <c r="AF42" s="12"/>
      <c r="AG42" s="16">
        <f t="shared" si="6"/>
        <v>373.01267841379843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2.0000000000000001E-4</v>
      </c>
      <c r="G43" s="9">
        <v>1.2199999999999999E-3</v>
      </c>
      <c r="H43" s="9">
        <v>1.9595899999999999</v>
      </c>
      <c r="I43" s="9">
        <v>4.4000000000000002E-4</v>
      </c>
      <c r="K43" s="10" t="s">
        <v>110</v>
      </c>
      <c r="L43" s="12"/>
      <c r="M43" s="12"/>
      <c r="N43" s="11">
        <f>D61*310</f>
        <v>40.0388323014703</v>
      </c>
      <c r="O43" s="12"/>
      <c r="P43" s="16">
        <f t="shared" si="3"/>
        <v>40.0388323014703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2.0000000000000001E-4</v>
      </c>
      <c r="X43" s="9">
        <v>1.2199999999999999E-3</v>
      </c>
      <c r="Y43" s="9">
        <v>1.9595899999999999</v>
      </c>
      <c r="Z43" s="9">
        <v>4.4000000000000002E-4</v>
      </c>
      <c r="AB43" s="359" t="s">
        <v>399</v>
      </c>
      <c r="AC43" s="12"/>
      <c r="AD43" s="12"/>
      <c r="AE43" s="11">
        <f>U61*310</f>
        <v>40.0388323014703</v>
      </c>
      <c r="AF43" s="12"/>
      <c r="AG43" s="16">
        <f t="shared" si="6"/>
        <v>40.0388323014703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2.0000000000000001E-4</v>
      </c>
      <c r="G44" s="11">
        <v>1.2199999999999999E-3</v>
      </c>
      <c r="H44" s="11">
        <v>4.4000000000000002E-4</v>
      </c>
      <c r="I44" s="11">
        <v>4.4000000000000002E-4</v>
      </c>
      <c r="K44" s="10" t="s">
        <v>112</v>
      </c>
      <c r="L44" s="12"/>
      <c r="M44" s="11">
        <f>C62*21</f>
        <v>27.256389689884319</v>
      </c>
      <c r="N44" s="12"/>
      <c r="O44" s="12"/>
      <c r="P44" s="16">
        <f t="shared" si="3"/>
        <v>27.256389689884319</v>
      </c>
      <c r="R44" s="359" t="s">
        <v>382</v>
      </c>
      <c r="S44" s="11">
        <v>0</v>
      </c>
      <c r="T44" s="11">
        <v>0</v>
      </c>
      <c r="U44" s="12"/>
      <c r="V44" s="12"/>
      <c r="W44" s="11">
        <v>2.0000000000000001E-4</v>
      </c>
      <c r="X44" s="11">
        <v>1.2199999999999999E-3</v>
      </c>
      <c r="Y44" s="11">
        <v>4.4000000000000002E-4</v>
      </c>
      <c r="Z44" s="11">
        <v>4.4000000000000002E-4</v>
      </c>
      <c r="AB44" s="359" t="s">
        <v>400</v>
      </c>
      <c r="AC44" s="12"/>
      <c r="AD44" s="11">
        <f>T62*21</f>
        <v>27.256389689884319</v>
      </c>
      <c r="AE44" s="12"/>
      <c r="AF44" s="12"/>
      <c r="AG44" s="16">
        <f t="shared" si="6"/>
        <v>27.256389689884319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1.9591499999999999</v>
      </c>
      <c r="I45" s="11">
        <v>0</v>
      </c>
      <c r="K45" s="8" t="s">
        <v>114</v>
      </c>
      <c r="L45" s="14">
        <v>-2.22759061469998</v>
      </c>
      <c r="M45" s="14">
        <v>0</v>
      </c>
      <c r="N45" s="14">
        <v>0</v>
      </c>
      <c r="O45" s="14">
        <v>0</v>
      </c>
      <c r="P45" s="15">
        <f t="shared" si="3"/>
        <v>-2.22759061469998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1.9591499999999999</v>
      </c>
      <c r="Z45" s="11">
        <v>0</v>
      </c>
      <c r="AB45" s="358" t="s">
        <v>401</v>
      </c>
      <c r="AC45" s="14">
        <v>-2.22759061469998</v>
      </c>
      <c r="AD45" s="14">
        <v>0</v>
      </c>
      <c r="AE45" s="14">
        <v>0</v>
      </c>
      <c r="AF45" s="14">
        <v>0</v>
      </c>
      <c r="AG45" s="15">
        <f t="shared" si="6"/>
        <v>-2.22759061469998</v>
      </c>
    </row>
    <row r="46" spans="1:33" ht="26.4">
      <c r="A46" s="8" t="s">
        <v>75</v>
      </c>
      <c r="B46" s="9">
        <v>-10339.0948362698</v>
      </c>
      <c r="C46" s="9">
        <v>80.884134410565906</v>
      </c>
      <c r="D46" s="9">
        <v>4.6966051776162097</v>
      </c>
      <c r="E46" s="9">
        <v>0</v>
      </c>
      <c r="F46" s="9">
        <v>0.56371868000000003</v>
      </c>
      <c r="G46" s="9">
        <v>20.744194419999999</v>
      </c>
      <c r="H46" s="9">
        <v>0</v>
      </c>
      <c r="I46" s="9">
        <v>0</v>
      </c>
      <c r="K46" s="10" t="s">
        <v>116</v>
      </c>
      <c r="L46" s="11">
        <v>-2.22759061469998</v>
      </c>
      <c r="M46" s="12"/>
      <c r="N46" s="12"/>
      <c r="O46" s="12"/>
      <c r="P46" s="16">
        <f t="shared" si="3"/>
        <v>-2.22759061469998</v>
      </c>
      <c r="R46" s="358" t="s">
        <v>384</v>
      </c>
      <c r="S46" s="9">
        <v>-10339.0948362698</v>
      </c>
      <c r="T46" s="9">
        <v>80.884134410565906</v>
      </c>
      <c r="U46" s="9">
        <v>4.6966051776162097</v>
      </c>
      <c r="V46" s="9">
        <v>0</v>
      </c>
      <c r="W46" s="9">
        <v>0.56371868000000003</v>
      </c>
      <c r="X46" s="9">
        <v>20.744194419999999</v>
      </c>
      <c r="Y46" s="9">
        <v>0</v>
      </c>
      <c r="Z46" s="9">
        <v>0</v>
      </c>
      <c r="AB46" s="359" t="s">
        <v>402</v>
      </c>
      <c r="AC46" s="11">
        <v>-2.22759061469998</v>
      </c>
      <c r="AD46" s="12"/>
      <c r="AE46" s="12"/>
      <c r="AF46" s="12"/>
      <c r="AG46" s="16">
        <f t="shared" si="6"/>
        <v>-2.22759061469998</v>
      </c>
    </row>
    <row r="47" spans="1:33">
      <c r="A47" s="8" t="s">
        <v>79</v>
      </c>
      <c r="B47" s="9">
        <v>0</v>
      </c>
      <c r="C47" s="9">
        <v>78.977114510000007</v>
      </c>
      <c r="D47" s="9">
        <v>0.33276553792302899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4.1018010175999997</v>
      </c>
      <c r="M47" s="14">
        <f>C65*21</f>
        <v>350.44893564454617</v>
      </c>
      <c r="N47" s="14">
        <f>D65*310</f>
        <v>59.143091265842664</v>
      </c>
      <c r="O47" s="14">
        <v>0</v>
      </c>
      <c r="P47" s="15">
        <f t="shared" si="3"/>
        <v>413.69382792798882</v>
      </c>
      <c r="R47" s="358" t="s">
        <v>385</v>
      </c>
      <c r="S47" s="9">
        <v>0</v>
      </c>
      <c r="T47" s="9">
        <v>78.977114510000007</v>
      </c>
      <c r="U47" s="9">
        <v>0.33276553792302899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4.1018010175999997</v>
      </c>
      <c r="AD47" s="14">
        <f>T65*21</f>
        <v>350.44893564454617</v>
      </c>
      <c r="AE47" s="14">
        <f>U65*310</f>
        <v>59.143091265842664</v>
      </c>
      <c r="AF47" s="14">
        <v>0</v>
      </c>
      <c r="AG47" s="15">
        <f t="shared" si="6"/>
        <v>413.69382792798882</v>
      </c>
    </row>
    <row r="48" spans="1:33">
      <c r="A48" s="10" t="s">
        <v>83</v>
      </c>
      <c r="B48" s="12"/>
      <c r="C48" s="11">
        <v>76.623625000000004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237.21981081158222</v>
      </c>
      <c r="N48" s="13">
        <v>0</v>
      </c>
      <c r="O48" s="13">
        <v>0</v>
      </c>
      <c r="P48" s="16">
        <f t="shared" si="3"/>
        <v>237.21981081158222</v>
      </c>
      <c r="R48" s="359" t="s">
        <v>386</v>
      </c>
      <c r="S48" s="12"/>
      <c r="T48" s="11">
        <v>76.623625000000004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237.21981081158222</v>
      </c>
      <c r="AE48" s="13">
        <v>0</v>
      </c>
      <c r="AF48" s="13">
        <v>0</v>
      </c>
      <c r="AG48" s="16">
        <f t="shared" si="6"/>
        <v>237.21981081158222</v>
      </c>
    </row>
    <row r="49" spans="1:33">
      <c r="A49" s="10" t="s">
        <v>87</v>
      </c>
      <c r="B49" s="12"/>
      <c r="C49" s="11">
        <v>2.3534895100000002</v>
      </c>
      <c r="D49" s="11">
        <v>0.33276553792302899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2.4171</v>
      </c>
      <c r="N49" s="13">
        <f>D67*310</f>
        <v>2.14086</v>
      </c>
      <c r="O49" s="13">
        <v>0</v>
      </c>
      <c r="P49" s="16">
        <f t="shared" si="3"/>
        <v>4.5579599999999996</v>
      </c>
      <c r="R49" s="359" t="s">
        <v>387</v>
      </c>
      <c r="S49" s="12"/>
      <c r="T49" s="11">
        <v>2.3534895100000002</v>
      </c>
      <c r="U49" s="11">
        <v>0.33276553792302899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2.4171</v>
      </c>
      <c r="AE49" s="13">
        <f>U67*310</f>
        <v>2.14086</v>
      </c>
      <c r="AF49" s="13">
        <v>0</v>
      </c>
      <c r="AG49" s="16">
        <f t="shared" si="6"/>
        <v>4.5579599999999996</v>
      </c>
    </row>
    <row r="50" spans="1:33" ht="26.4">
      <c r="A50" s="8" t="s">
        <v>91</v>
      </c>
      <c r="B50" s="9">
        <v>-10336.867245655099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4.1018010175999997</v>
      </c>
      <c r="M50" s="13">
        <f>C68*21</f>
        <v>12.409215</v>
      </c>
      <c r="N50" s="13">
        <f>D68*310</f>
        <v>3.2973056999999999</v>
      </c>
      <c r="O50" s="13">
        <v>0</v>
      </c>
      <c r="P50" s="16">
        <f t="shared" si="3"/>
        <v>19.808321717599998</v>
      </c>
      <c r="R50" s="358" t="s">
        <v>388</v>
      </c>
      <c r="S50" s="9">
        <v>-10336.867245655099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4.1018010175999997</v>
      </c>
      <c r="AD50" s="13">
        <f>T68*21</f>
        <v>12.409215</v>
      </c>
      <c r="AE50" s="13">
        <f>U68*310</f>
        <v>3.2973056999999999</v>
      </c>
      <c r="AF50" s="13">
        <v>0</v>
      </c>
      <c r="AG50" s="16">
        <f t="shared" si="6"/>
        <v>19.808321717599998</v>
      </c>
    </row>
    <row r="51" spans="1:33">
      <c r="A51" s="10" t="s">
        <v>95</v>
      </c>
      <c r="B51" s="11">
        <v>-6871.1742456551301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98.402809832963996</v>
      </c>
      <c r="N51" s="13">
        <f>D69*310</f>
        <v>53.704925565842657</v>
      </c>
      <c r="O51" s="13">
        <v>0</v>
      </c>
      <c r="P51" s="16">
        <f t="shared" si="3"/>
        <v>152.10773539880665</v>
      </c>
      <c r="R51" s="359" t="s">
        <v>389</v>
      </c>
      <c r="S51" s="11">
        <v>-6871.1742456551301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98.402809832963996</v>
      </c>
      <c r="AE51" s="13">
        <f>U69*310</f>
        <v>53.704925565842657</v>
      </c>
      <c r="AF51" s="13">
        <v>0</v>
      </c>
      <c r="AG51" s="16">
        <f t="shared" si="6"/>
        <v>152.10773539880665</v>
      </c>
    </row>
    <row r="52" spans="1:33">
      <c r="A52" s="10" t="s">
        <v>98</v>
      </c>
      <c r="B52" s="11">
        <v>-3465.6930000000002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-3465.6930000000002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112.9521393</v>
      </c>
      <c r="M54" s="9">
        <f>C72*21</f>
        <v>1.6587377100000002E-2</v>
      </c>
      <c r="N54" s="9">
        <f>D72*310</f>
        <v>0.97944512400000006</v>
      </c>
      <c r="O54" s="9">
        <v>0</v>
      </c>
      <c r="P54" s="16">
        <f t="shared" si="3"/>
        <v>113.94817180109999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112.9521393</v>
      </c>
      <c r="AD54" s="9">
        <f>T72*21</f>
        <v>1.6587377100000002E-2</v>
      </c>
      <c r="AE54" s="9">
        <f>U72*310</f>
        <v>0.97944512400000006</v>
      </c>
      <c r="AF54" s="9">
        <v>0</v>
      </c>
      <c r="AG54" s="16">
        <f t="shared" ref="AG54:AG56" si="7">SUM(AC54:AF54)</f>
        <v>113.94817180109999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112.9521393</v>
      </c>
      <c r="M55" s="11">
        <f>C73*21</f>
        <v>1.6587377100000002E-2</v>
      </c>
      <c r="N55" s="11">
        <f>D73*310</f>
        <v>0.97944512400000006</v>
      </c>
      <c r="O55" s="12"/>
      <c r="P55" s="16">
        <f t="shared" si="3"/>
        <v>113.94817180109999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112.9521393</v>
      </c>
      <c r="AD55" s="11">
        <f>T73*21</f>
        <v>1.6587377100000002E-2</v>
      </c>
      <c r="AE55" s="11">
        <f>U73*310</f>
        <v>0.97944512400000006</v>
      </c>
      <c r="AF55" s="12"/>
      <c r="AG55" s="16">
        <f t="shared" si="7"/>
        <v>113.94817180109999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1.9070199005659201</v>
      </c>
      <c r="D57" s="9">
        <v>4.3638396396931798</v>
      </c>
      <c r="E57" s="9">
        <v>0</v>
      </c>
      <c r="F57" s="9">
        <v>0.56371868000000003</v>
      </c>
      <c r="G57" s="9">
        <v>20.744194419999999</v>
      </c>
      <c r="H57" s="9">
        <v>0</v>
      </c>
      <c r="I57" s="9">
        <v>0</v>
      </c>
      <c r="R57" s="358" t="s">
        <v>395</v>
      </c>
      <c r="S57" s="9">
        <v>0</v>
      </c>
      <c r="T57" s="9">
        <v>1.9070199005659201</v>
      </c>
      <c r="U57" s="9">
        <v>4.3638396396931798</v>
      </c>
      <c r="V57" s="9">
        <v>0</v>
      </c>
      <c r="W57" s="9">
        <v>0.56371868000000003</v>
      </c>
      <c r="X57" s="9">
        <v>20.744194419999999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0.60909658200000005</v>
      </c>
      <c r="D58" s="11">
        <v>1.5817925600000001E-2</v>
      </c>
      <c r="E58" s="12"/>
      <c r="F58" s="11">
        <v>0.56371868000000003</v>
      </c>
      <c r="G58" s="11">
        <v>20.744194419999999</v>
      </c>
      <c r="H58" s="11">
        <v>0</v>
      </c>
      <c r="I58" s="11">
        <v>0</v>
      </c>
      <c r="R58" s="359" t="s">
        <v>396</v>
      </c>
      <c r="S58" s="12"/>
      <c r="T58" s="11">
        <v>0.60909658200000005</v>
      </c>
      <c r="U58" s="11">
        <v>1.5817925600000001E-2</v>
      </c>
      <c r="V58" s="12"/>
      <c r="W58" s="11">
        <v>0.56371868000000003</v>
      </c>
      <c r="X58" s="11">
        <v>20.744194419999999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3.0155974859793999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3.0155974859793999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1.20326670456064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1.20326670456064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0.12915752355313001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0.12915752355313001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1.29792331856592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1.29792331856592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-2.22759061469998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-2.22759061469998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-2.22759061469998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-2.22759061469998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4.1018010175999997</v>
      </c>
      <c r="C65" s="9">
        <v>16.688044554502198</v>
      </c>
      <c r="D65" s="9">
        <v>0.190784165373686</v>
      </c>
      <c r="E65" s="9">
        <v>0</v>
      </c>
      <c r="F65" s="9">
        <v>0.28899999999999998</v>
      </c>
      <c r="G65" s="9">
        <v>5.077</v>
      </c>
      <c r="H65" s="9">
        <v>0.112</v>
      </c>
      <c r="I65" s="9">
        <v>0.01</v>
      </c>
      <c r="R65" s="358" t="s">
        <v>403</v>
      </c>
      <c r="S65" s="9">
        <v>4.1018010175999997</v>
      </c>
      <c r="T65" s="9">
        <v>16.688044554502198</v>
      </c>
      <c r="U65" s="9">
        <v>0.190784165373686</v>
      </c>
      <c r="V65" s="9">
        <v>0</v>
      </c>
      <c r="W65" s="9">
        <v>0.28899999999999998</v>
      </c>
      <c r="X65" s="9">
        <v>5.077</v>
      </c>
      <c r="Y65" s="9">
        <v>0.112</v>
      </c>
      <c r="Z65" s="9">
        <v>0.01</v>
      </c>
    </row>
    <row r="66" spans="1:26">
      <c r="A66" s="10" t="s">
        <v>80</v>
      </c>
      <c r="B66" s="13">
        <v>0</v>
      </c>
      <c r="C66" s="13">
        <v>11.296181467218201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11.296181467218201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0.11509999999999999</v>
      </c>
      <c r="D67" s="13">
        <v>6.9059999999999998E-3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0.11509999999999999</v>
      </c>
      <c r="U67" s="13">
        <v>6.9059999999999998E-3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4.1018010175999997</v>
      </c>
      <c r="C68" s="13">
        <v>0.59091499999999997</v>
      </c>
      <c r="D68" s="13">
        <v>1.063647E-2</v>
      </c>
      <c r="E68" s="13">
        <v>0</v>
      </c>
      <c r="F68" s="13">
        <v>0.28899999999999998</v>
      </c>
      <c r="G68" s="13">
        <v>5.077</v>
      </c>
      <c r="H68" s="13">
        <v>0.112</v>
      </c>
      <c r="I68" s="13">
        <v>0.01</v>
      </c>
      <c r="R68" s="358" t="s">
        <v>406</v>
      </c>
      <c r="S68" s="13">
        <v>4.1018010175999997</v>
      </c>
      <c r="T68" s="13">
        <v>0.59091499999999997</v>
      </c>
      <c r="U68" s="13">
        <v>1.063647E-2</v>
      </c>
      <c r="V68" s="13">
        <v>0</v>
      </c>
      <c r="W68" s="13">
        <v>0.28899999999999998</v>
      </c>
      <c r="X68" s="13">
        <v>5.077</v>
      </c>
      <c r="Y68" s="13">
        <v>0.112</v>
      </c>
      <c r="Z68" s="13">
        <v>0.01</v>
      </c>
    </row>
    <row r="69" spans="1:26">
      <c r="A69" s="10" t="s">
        <v>92</v>
      </c>
      <c r="B69" s="13">
        <v>0</v>
      </c>
      <c r="C69" s="13">
        <v>4.6858480872839996</v>
      </c>
      <c r="D69" s="13">
        <v>0.173241695373686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4.6858480872839996</v>
      </c>
      <c r="U69" s="13">
        <v>0.173241695373686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112.9521393</v>
      </c>
      <c r="C72" s="9">
        <v>7.8987510000000003E-4</v>
      </c>
      <c r="D72" s="9">
        <v>3.1595004000000001E-3</v>
      </c>
      <c r="E72" s="9">
        <v>0</v>
      </c>
      <c r="F72" s="9">
        <v>0.51229999999999998</v>
      </c>
      <c r="G72" s="9">
        <v>0.33829999999999999</v>
      </c>
      <c r="H72" s="9">
        <v>6.7299999999999999E-2</v>
      </c>
      <c r="I72" s="9">
        <v>3.0099999999999998E-2</v>
      </c>
      <c r="R72" s="358" t="s">
        <v>409</v>
      </c>
      <c r="S72" s="9">
        <v>112.9521393</v>
      </c>
      <c r="T72" s="9">
        <v>7.8987510000000003E-4</v>
      </c>
      <c r="U72" s="9">
        <v>3.1595004000000001E-3</v>
      </c>
      <c r="V72" s="9">
        <v>0</v>
      </c>
      <c r="W72" s="9">
        <v>0.51229999999999998</v>
      </c>
      <c r="X72" s="9">
        <v>0.33829999999999999</v>
      </c>
      <c r="Y72" s="9">
        <v>6.7299999999999999E-2</v>
      </c>
      <c r="Z72" s="9">
        <v>3.0099999999999998E-2</v>
      </c>
    </row>
    <row r="73" spans="1:26" ht="26.4">
      <c r="A73" s="10" t="s">
        <v>159</v>
      </c>
      <c r="B73" s="11">
        <v>112.9521393</v>
      </c>
      <c r="C73" s="11">
        <v>7.8987510000000003E-4</v>
      </c>
      <c r="D73" s="11">
        <v>3.1595004000000001E-3</v>
      </c>
      <c r="E73" s="12"/>
      <c r="F73" s="11">
        <v>0.51229999999999998</v>
      </c>
      <c r="G73" s="11">
        <v>0.33829999999999999</v>
      </c>
      <c r="H73" s="11">
        <v>6.7299999999999999E-2</v>
      </c>
      <c r="I73" s="11">
        <v>3.0099999999999998E-2</v>
      </c>
      <c r="R73" s="359" t="s">
        <v>410</v>
      </c>
      <c r="S73" s="11">
        <v>112.9521393</v>
      </c>
      <c r="T73" s="11">
        <v>7.8987510000000003E-4</v>
      </c>
      <c r="U73" s="11">
        <v>3.1595004000000001E-3</v>
      </c>
      <c r="V73" s="12"/>
      <c r="W73" s="11">
        <v>0.51229999999999998</v>
      </c>
      <c r="X73" s="11">
        <v>0.33829999999999999</v>
      </c>
      <c r="Y73" s="11">
        <v>6.7299999999999999E-2</v>
      </c>
      <c r="Z73" s="11">
        <v>3.0099999999999998E-2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M7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7" width="6.441406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4" width="6.441406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171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-5855.4738251727304</v>
      </c>
      <c r="C4" s="9">
        <v>106.912816613499</v>
      </c>
      <c r="D4" s="9">
        <v>5.08170092585602</v>
      </c>
      <c r="E4" s="9">
        <v>7.5971873158593697</v>
      </c>
      <c r="F4" s="9">
        <v>10.966194979999999</v>
      </c>
      <c r="G4" s="9">
        <v>87.200316963999995</v>
      </c>
      <c r="H4" s="9">
        <v>13.340988155</v>
      </c>
      <c r="I4" s="9">
        <v>24.111254509999998</v>
      </c>
      <c r="K4" s="8" t="s">
        <v>138</v>
      </c>
      <c r="L4" s="14">
        <v>-5855.4738251727304</v>
      </c>
      <c r="M4" s="14">
        <f>C4*21</f>
        <v>2245.169148883479</v>
      </c>
      <c r="N4" s="14">
        <f t="shared" ref="N4:N10" si="0">D4*310</f>
        <v>1575.3272870153662</v>
      </c>
      <c r="O4" s="14">
        <v>7.5971873158593697</v>
      </c>
      <c r="P4" s="15">
        <f>SUM(L4:O4)</f>
        <v>-2027.3802019580257</v>
      </c>
      <c r="Q4" s="17"/>
      <c r="R4" s="358" t="s">
        <v>344</v>
      </c>
      <c r="S4" s="9">
        <v>-5855.4738251727304</v>
      </c>
      <c r="T4" s="9">
        <v>106.912816613499</v>
      </c>
      <c r="U4" s="9">
        <v>5.08170092585602</v>
      </c>
      <c r="V4" s="9">
        <v>7.5971873158593697</v>
      </c>
      <c r="W4" s="9">
        <v>10.966194979999999</v>
      </c>
      <c r="X4" s="9">
        <v>87.200316963999995</v>
      </c>
      <c r="Y4" s="9">
        <v>13.340988155</v>
      </c>
      <c r="Z4" s="9">
        <v>24.111254509999998</v>
      </c>
      <c r="AB4" s="358" t="s">
        <v>344</v>
      </c>
      <c r="AC4" s="14">
        <v>-5855.4738251727304</v>
      </c>
      <c r="AD4" s="14">
        <f>T4*21</f>
        <v>2245.169148883479</v>
      </c>
      <c r="AE4" s="14">
        <f t="shared" ref="AE4:AE10" si="1">U4*310</f>
        <v>1575.3272870153662</v>
      </c>
      <c r="AF4" s="14">
        <v>7.5971873158593697</v>
      </c>
      <c r="AG4" s="15">
        <f>SUM(AC4:AF4)</f>
        <v>-2027.3802019580257</v>
      </c>
    </row>
    <row r="5" spans="1:33">
      <c r="A5" s="8" t="s">
        <v>73</v>
      </c>
      <c r="B5" s="9">
        <v>4223.9056577502097</v>
      </c>
      <c r="C5" s="9">
        <v>8.00820642459</v>
      </c>
      <c r="D5" s="9">
        <v>9.3433143016000003E-2</v>
      </c>
      <c r="E5" s="9">
        <v>0</v>
      </c>
      <c r="F5" s="9">
        <v>10.07647688</v>
      </c>
      <c r="G5" s="9">
        <v>53.376779824000003</v>
      </c>
      <c r="H5" s="9">
        <v>11.067548155000001</v>
      </c>
      <c r="I5" s="9">
        <v>22.870814509999999</v>
      </c>
      <c r="K5" s="8" t="s">
        <v>73</v>
      </c>
      <c r="L5" s="14">
        <v>4223.9056577502097</v>
      </c>
      <c r="M5" s="14">
        <f t="shared" ref="M5:M10" si="2">C5*21</f>
        <v>168.17233491639001</v>
      </c>
      <c r="N5" s="14">
        <f t="shared" si="0"/>
        <v>28.964274334960002</v>
      </c>
      <c r="O5" s="14">
        <v>0</v>
      </c>
      <c r="P5" s="15">
        <f t="shared" ref="P5:P56" si="3">SUM(L5:O5)</f>
        <v>4421.0422670015596</v>
      </c>
      <c r="R5" s="358" t="s">
        <v>345</v>
      </c>
      <c r="S5" s="9">
        <v>4223.9056577502097</v>
      </c>
      <c r="T5" s="9">
        <v>8.00820642459</v>
      </c>
      <c r="U5" s="9">
        <v>9.3433143016000003E-2</v>
      </c>
      <c r="V5" s="9">
        <v>0</v>
      </c>
      <c r="W5" s="9">
        <v>10.07647688</v>
      </c>
      <c r="X5" s="9">
        <v>53.376779824000003</v>
      </c>
      <c r="Y5" s="9">
        <v>11.067548155000001</v>
      </c>
      <c r="Z5" s="9">
        <v>22.870814509999999</v>
      </c>
      <c r="AB5" s="358" t="s">
        <v>345</v>
      </c>
      <c r="AC5" s="14">
        <v>4223.9056577502097</v>
      </c>
      <c r="AD5" s="14">
        <f t="shared" ref="AD5:AD10" si="4">T5*21</f>
        <v>168.17233491639001</v>
      </c>
      <c r="AE5" s="14">
        <f t="shared" si="1"/>
        <v>28.964274334960002</v>
      </c>
      <c r="AF5" s="14">
        <v>0</v>
      </c>
      <c r="AG5" s="15">
        <f t="shared" ref="AG5:AG30" si="5">SUM(AC5:AF5)</f>
        <v>4421.0422670015596</v>
      </c>
    </row>
    <row r="6" spans="1:33">
      <c r="A6" s="8" t="s">
        <v>77</v>
      </c>
      <c r="B6" s="9">
        <v>4218.9355284860003</v>
      </c>
      <c r="C6" s="9">
        <v>2.4243874596100001</v>
      </c>
      <c r="D6" s="9">
        <v>9.3433143016000003E-2</v>
      </c>
      <c r="E6" s="9">
        <v>0</v>
      </c>
      <c r="F6" s="9">
        <v>10.07647688</v>
      </c>
      <c r="G6" s="9">
        <v>53.376779824000003</v>
      </c>
      <c r="H6" s="9">
        <v>6.4572481550000003</v>
      </c>
      <c r="I6" s="9">
        <v>22.870814509999999</v>
      </c>
      <c r="K6" s="8" t="s">
        <v>77</v>
      </c>
      <c r="L6" s="14">
        <v>4218.9355284860003</v>
      </c>
      <c r="M6" s="14">
        <f t="shared" si="2"/>
        <v>50.912136651810002</v>
      </c>
      <c r="N6" s="14">
        <f t="shared" si="0"/>
        <v>28.964274334960002</v>
      </c>
      <c r="O6" s="14">
        <v>0</v>
      </c>
      <c r="P6" s="15">
        <f t="shared" si="3"/>
        <v>4298.8119394727701</v>
      </c>
      <c r="R6" s="358" t="s">
        <v>346</v>
      </c>
      <c r="S6" s="9">
        <v>4218.9355284860003</v>
      </c>
      <c r="T6" s="9">
        <v>2.4243874596100001</v>
      </c>
      <c r="U6" s="9">
        <v>9.3433143016000003E-2</v>
      </c>
      <c r="V6" s="9">
        <v>0</v>
      </c>
      <c r="W6" s="9">
        <v>10.07647688</v>
      </c>
      <c r="X6" s="9">
        <v>53.376779824000003</v>
      </c>
      <c r="Y6" s="9">
        <v>6.4572481550000003</v>
      </c>
      <c r="Z6" s="9">
        <v>22.870814509999999</v>
      </c>
      <c r="AB6" s="358" t="s">
        <v>346</v>
      </c>
      <c r="AC6" s="14">
        <v>4218.9355284860003</v>
      </c>
      <c r="AD6" s="14">
        <f t="shared" si="4"/>
        <v>50.912136651810002</v>
      </c>
      <c r="AE6" s="14">
        <f t="shared" si="1"/>
        <v>28.964274334960002</v>
      </c>
      <c r="AF6" s="14">
        <v>0</v>
      </c>
      <c r="AG6" s="15">
        <f t="shared" si="5"/>
        <v>4298.8119394727701</v>
      </c>
    </row>
    <row r="7" spans="1:33">
      <c r="A7" s="10" t="s">
        <v>81</v>
      </c>
      <c r="B7" s="11">
        <v>2102.9557949999999</v>
      </c>
      <c r="C7" s="11">
        <v>3.4354814999999997E-2</v>
      </c>
      <c r="D7" s="11">
        <v>2.1500770499999999E-2</v>
      </c>
      <c r="E7" s="12"/>
      <c r="F7" s="11">
        <v>3.8344283049999999</v>
      </c>
      <c r="G7" s="11">
        <v>1.9971257200000001</v>
      </c>
      <c r="H7" s="11">
        <v>0.41429728999999998</v>
      </c>
      <c r="I7" s="11">
        <v>16.352130815999999</v>
      </c>
      <c r="K7" s="10" t="s">
        <v>81</v>
      </c>
      <c r="L7" s="11">
        <v>2102.9557949999999</v>
      </c>
      <c r="M7" s="13">
        <f t="shared" si="2"/>
        <v>0.72145111499999992</v>
      </c>
      <c r="N7" s="11">
        <f t="shared" si="0"/>
        <v>6.6652388549999992</v>
      </c>
      <c r="O7" s="12"/>
      <c r="P7" s="16">
        <f t="shared" si="3"/>
        <v>2110.34248497</v>
      </c>
      <c r="R7" s="359" t="s">
        <v>347</v>
      </c>
      <c r="S7" s="11">
        <v>2102.9557949999999</v>
      </c>
      <c r="T7" s="11">
        <v>3.4354814999999997E-2</v>
      </c>
      <c r="U7" s="11">
        <v>2.1500770499999999E-2</v>
      </c>
      <c r="V7" s="12"/>
      <c r="W7" s="11">
        <v>3.8344283049999999</v>
      </c>
      <c r="X7" s="11">
        <v>1.9971257200000001</v>
      </c>
      <c r="Y7" s="11">
        <v>0.41429728999999998</v>
      </c>
      <c r="Z7" s="11">
        <v>16.352130815999999</v>
      </c>
      <c r="AB7" s="359" t="s">
        <v>347</v>
      </c>
      <c r="AC7" s="11">
        <v>2102.9557949999999</v>
      </c>
      <c r="AD7" s="13">
        <f t="shared" si="4"/>
        <v>0.72145111499999992</v>
      </c>
      <c r="AE7" s="11">
        <f t="shared" si="1"/>
        <v>6.6652388549999992</v>
      </c>
      <c r="AF7" s="12"/>
      <c r="AG7" s="16">
        <f t="shared" si="5"/>
        <v>2110.34248497</v>
      </c>
    </row>
    <row r="8" spans="1:33" ht="26.4">
      <c r="A8" s="10" t="s">
        <v>85</v>
      </c>
      <c r="B8" s="11">
        <v>259.934773436</v>
      </c>
      <c r="C8" s="11">
        <v>8.4955117599999994E-3</v>
      </c>
      <c r="D8" s="11">
        <v>1.123080276E-3</v>
      </c>
      <c r="E8" s="12"/>
      <c r="F8" s="11">
        <v>0.43782811700000002</v>
      </c>
      <c r="G8" s="11">
        <v>0.52034654400000002</v>
      </c>
      <c r="H8" s="11">
        <v>0.12585116399999999</v>
      </c>
      <c r="I8" s="11">
        <v>0.40154662200000002</v>
      </c>
      <c r="K8" s="10" t="s">
        <v>85</v>
      </c>
      <c r="L8" s="11">
        <v>259.934773436</v>
      </c>
      <c r="M8" s="13">
        <f t="shared" si="2"/>
        <v>0.17840574696</v>
      </c>
      <c r="N8" s="11">
        <f t="shared" si="0"/>
        <v>0.34815488556000002</v>
      </c>
      <c r="O8" s="12"/>
      <c r="P8" s="16">
        <f t="shared" si="3"/>
        <v>260.46133406851999</v>
      </c>
      <c r="R8" s="359" t="s">
        <v>348</v>
      </c>
      <c r="S8" s="11">
        <v>259.934773436</v>
      </c>
      <c r="T8" s="11">
        <v>8.4955117599999994E-3</v>
      </c>
      <c r="U8" s="11">
        <v>1.123080276E-3</v>
      </c>
      <c r="V8" s="12"/>
      <c r="W8" s="11">
        <v>0.43782811700000002</v>
      </c>
      <c r="X8" s="11">
        <v>0.52034654400000002</v>
      </c>
      <c r="Y8" s="11">
        <v>0.12585116399999999</v>
      </c>
      <c r="Z8" s="11">
        <v>0.40154662200000002</v>
      </c>
      <c r="AB8" s="359" t="s">
        <v>348</v>
      </c>
      <c r="AC8" s="11">
        <v>259.934773436</v>
      </c>
      <c r="AD8" s="13">
        <f t="shared" si="4"/>
        <v>0.17840574696</v>
      </c>
      <c r="AE8" s="11">
        <f t="shared" si="1"/>
        <v>0.34815488556000002</v>
      </c>
      <c r="AF8" s="12"/>
      <c r="AG8" s="16">
        <f t="shared" si="5"/>
        <v>260.46133406851999</v>
      </c>
    </row>
    <row r="9" spans="1:33">
      <c r="A9" s="10" t="s">
        <v>89</v>
      </c>
      <c r="B9" s="11">
        <v>877.88452755000003</v>
      </c>
      <c r="C9" s="11">
        <v>0.25669878484999997</v>
      </c>
      <c r="D9" s="11">
        <v>5.8588728100000001E-2</v>
      </c>
      <c r="E9" s="12"/>
      <c r="F9" s="11">
        <v>4.7557999999999998</v>
      </c>
      <c r="G9" s="11">
        <v>18.787500000000001</v>
      </c>
      <c r="H9" s="11">
        <v>2.4895960000000001</v>
      </c>
      <c r="I9" s="11">
        <v>0.10761999999999999</v>
      </c>
      <c r="K9" s="10" t="s">
        <v>89</v>
      </c>
      <c r="L9" s="11">
        <v>877.88452755000003</v>
      </c>
      <c r="M9" s="13">
        <f t="shared" si="2"/>
        <v>5.3906744818499996</v>
      </c>
      <c r="N9" s="11">
        <f t="shared" si="0"/>
        <v>18.162505711000001</v>
      </c>
      <c r="O9" s="12"/>
      <c r="P9" s="16">
        <f t="shared" si="3"/>
        <v>901.43770774285008</v>
      </c>
      <c r="R9" s="359" t="s">
        <v>349</v>
      </c>
      <c r="S9" s="11">
        <v>877.88452755000003</v>
      </c>
      <c r="T9" s="11">
        <v>0.25669878484999997</v>
      </c>
      <c r="U9" s="11">
        <v>5.8588728100000001E-2</v>
      </c>
      <c r="V9" s="12"/>
      <c r="W9" s="11">
        <v>4.7557999999999998</v>
      </c>
      <c r="X9" s="11">
        <v>18.787500000000001</v>
      </c>
      <c r="Y9" s="11">
        <v>2.4895960000000001</v>
      </c>
      <c r="Z9" s="11">
        <v>0.10761999999999999</v>
      </c>
      <c r="AB9" s="359" t="s">
        <v>349</v>
      </c>
      <c r="AC9" s="11">
        <v>877.88452755000003</v>
      </c>
      <c r="AD9" s="13">
        <f t="shared" si="4"/>
        <v>5.3906744818499996</v>
      </c>
      <c r="AE9" s="11">
        <f t="shared" si="1"/>
        <v>18.162505711000001</v>
      </c>
      <c r="AF9" s="12"/>
      <c r="AG9" s="16">
        <f t="shared" si="5"/>
        <v>901.43770774285008</v>
      </c>
    </row>
    <row r="10" spans="1:33">
      <c r="A10" s="10" t="s">
        <v>93</v>
      </c>
      <c r="B10" s="11">
        <v>978.16043249999996</v>
      </c>
      <c r="C10" s="11">
        <v>2.1248383479999999</v>
      </c>
      <c r="D10" s="11">
        <v>1.2220564139999999E-2</v>
      </c>
      <c r="E10" s="12"/>
      <c r="F10" s="11">
        <v>1.0484204580000001</v>
      </c>
      <c r="G10" s="11">
        <v>32.071807560000003</v>
      </c>
      <c r="H10" s="11">
        <v>3.427503701</v>
      </c>
      <c r="I10" s="11">
        <v>6.0095170720000004</v>
      </c>
      <c r="K10" s="10" t="s">
        <v>93</v>
      </c>
      <c r="L10" s="11">
        <v>978.16043249999996</v>
      </c>
      <c r="M10" s="13">
        <f t="shared" si="2"/>
        <v>44.621605307999999</v>
      </c>
      <c r="N10" s="11">
        <f t="shared" si="0"/>
        <v>3.7883748833999999</v>
      </c>
      <c r="O10" s="12"/>
      <c r="P10" s="16">
        <f t="shared" si="3"/>
        <v>1026.5704126914</v>
      </c>
      <c r="R10" s="359" t="s">
        <v>350</v>
      </c>
      <c r="S10" s="11">
        <v>978.16043249999996</v>
      </c>
      <c r="T10" s="11">
        <v>2.1248383479999999</v>
      </c>
      <c r="U10" s="11">
        <v>1.2220564139999999E-2</v>
      </c>
      <c r="V10" s="12"/>
      <c r="W10" s="11">
        <v>1.0484204580000001</v>
      </c>
      <c r="X10" s="11">
        <v>32.071807560000003</v>
      </c>
      <c r="Y10" s="11">
        <v>3.427503701</v>
      </c>
      <c r="Z10" s="11">
        <v>6.0095170720000004</v>
      </c>
      <c r="AB10" s="359" t="s">
        <v>350</v>
      </c>
      <c r="AC10" s="11">
        <v>978.16043249999996</v>
      </c>
      <c r="AD10" s="13">
        <f t="shared" si="4"/>
        <v>44.621605307999999</v>
      </c>
      <c r="AE10" s="11">
        <f t="shared" si="1"/>
        <v>3.7883748833999999</v>
      </c>
      <c r="AF10" s="12"/>
      <c r="AG10" s="16">
        <f t="shared" si="5"/>
        <v>1026.5704126914</v>
      </c>
    </row>
    <row r="11" spans="1:33">
      <c r="A11" s="8" t="s">
        <v>96</v>
      </c>
      <c r="B11" s="9">
        <v>4.9701292642080004</v>
      </c>
      <c r="C11" s="9">
        <v>5.5838189649799999</v>
      </c>
      <c r="D11" s="9">
        <v>0</v>
      </c>
      <c r="E11" s="9">
        <v>0</v>
      </c>
      <c r="F11" s="9">
        <v>0</v>
      </c>
      <c r="G11" s="9">
        <v>0</v>
      </c>
      <c r="H11" s="9">
        <v>4.6102999999999996</v>
      </c>
      <c r="I11" s="9">
        <v>0</v>
      </c>
      <c r="K11" s="8" t="s">
        <v>96</v>
      </c>
      <c r="L11" s="14">
        <v>4.9701292642080004</v>
      </c>
      <c r="M11" s="14">
        <f>C11*21</f>
        <v>117.26019826458</v>
      </c>
      <c r="N11" s="14">
        <v>0</v>
      </c>
      <c r="O11" s="14">
        <v>0</v>
      </c>
      <c r="P11" s="15">
        <f t="shared" si="3"/>
        <v>122.230327528788</v>
      </c>
      <c r="R11" s="358" t="s">
        <v>351</v>
      </c>
      <c r="S11" s="9">
        <v>4.9701292642080004</v>
      </c>
      <c r="T11" s="9">
        <v>5.5838189649799999</v>
      </c>
      <c r="U11" s="9">
        <v>0</v>
      </c>
      <c r="V11" s="9">
        <v>0</v>
      </c>
      <c r="W11" s="9">
        <v>0</v>
      </c>
      <c r="X11" s="9">
        <v>0</v>
      </c>
      <c r="Y11" s="9">
        <v>4.6102999999999996</v>
      </c>
      <c r="Z11" s="9">
        <v>0</v>
      </c>
      <c r="AB11" s="358" t="s">
        <v>351</v>
      </c>
      <c r="AC11" s="14">
        <v>4.9701292642080004</v>
      </c>
      <c r="AD11" s="14">
        <f>T11*21</f>
        <v>117.26019826458</v>
      </c>
      <c r="AE11" s="14">
        <v>0</v>
      </c>
      <c r="AF11" s="14">
        <v>0</v>
      </c>
      <c r="AG11" s="15">
        <f t="shared" si="5"/>
        <v>122.230327528788</v>
      </c>
    </row>
    <row r="12" spans="1:33">
      <c r="A12" s="10" t="s">
        <v>99</v>
      </c>
      <c r="B12" s="11">
        <v>2.3094600000000001</v>
      </c>
      <c r="C12" s="11">
        <v>0.82618369999999997</v>
      </c>
      <c r="D12" s="11">
        <v>0</v>
      </c>
      <c r="E12" s="12"/>
      <c r="F12" s="11">
        <v>0</v>
      </c>
      <c r="G12" s="11">
        <v>0</v>
      </c>
      <c r="H12" s="11">
        <v>0.68</v>
      </c>
      <c r="I12" s="11">
        <v>0</v>
      </c>
      <c r="K12" s="10" t="s">
        <v>99</v>
      </c>
      <c r="L12" s="11">
        <v>2.3094600000000001</v>
      </c>
      <c r="M12" s="11">
        <f>C12*21</f>
        <v>17.349857699999998</v>
      </c>
      <c r="N12" s="11">
        <v>0</v>
      </c>
      <c r="O12" s="12"/>
      <c r="P12" s="16">
        <f t="shared" si="3"/>
        <v>19.659317699999999</v>
      </c>
      <c r="R12" s="359" t="s">
        <v>352</v>
      </c>
      <c r="S12" s="11">
        <v>2.3094600000000001</v>
      </c>
      <c r="T12" s="11">
        <v>0.82618369999999997</v>
      </c>
      <c r="U12" s="11">
        <v>0</v>
      </c>
      <c r="V12" s="12"/>
      <c r="W12" s="11">
        <v>0</v>
      </c>
      <c r="X12" s="11">
        <v>0</v>
      </c>
      <c r="Y12" s="11">
        <v>0.68</v>
      </c>
      <c r="Z12" s="11">
        <v>0</v>
      </c>
      <c r="AB12" s="359" t="s">
        <v>352</v>
      </c>
      <c r="AC12" s="11">
        <v>2.3094600000000001</v>
      </c>
      <c r="AD12" s="11">
        <f>T12*21</f>
        <v>17.349857699999998</v>
      </c>
      <c r="AE12" s="11">
        <v>0</v>
      </c>
      <c r="AF12" s="12"/>
      <c r="AG12" s="16">
        <f t="shared" si="5"/>
        <v>19.659317699999999</v>
      </c>
    </row>
    <row r="13" spans="1:33">
      <c r="A13" s="10" t="s">
        <v>102</v>
      </c>
      <c r="B13" s="11">
        <v>2.6606692642079999</v>
      </c>
      <c r="C13" s="11">
        <v>4.7576352649800002</v>
      </c>
      <c r="D13" s="11">
        <v>0</v>
      </c>
      <c r="E13" s="12"/>
      <c r="F13" s="11">
        <v>0</v>
      </c>
      <c r="G13" s="11">
        <v>0</v>
      </c>
      <c r="H13" s="11">
        <v>3.9302999999999999</v>
      </c>
      <c r="I13" s="11">
        <v>0</v>
      </c>
      <c r="K13" s="10" t="s">
        <v>102</v>
      </c>
      <c r="L13" s="11">
        <v>2.6606692642079999</v>
      </c>
      <c r="M13" s="11">
        <f>C13*21</f>
        <v>99.910340564580011</v>
      </c>
      <c r="N13" s="11">
        <v>0</v>
      </c>
      <c r="O13" s="12"/>
      <c r="P13" s="16">
        <f t="shared" si="3"/>
        <v>102.57100982878801</v>
      </c>
      <c r="R13" s="359" t="s">
        <v>353</v>
      </c>
      <c r="S13" s="11">
        <v>2.6606692642079999</v>
      </c>
      <c r="T13" s="11">
        <v>4.7576352649800002</v>
      </c>
      <c r="U13" s="11">
        <v>0</v>
      </c>
      <c r="V13" s="12"/>
      <c r="W13" s="11">
        <v>0</v>
      </c>
      <c r="X13" s="11">
        <v>0</v>
      </c>
      <c r="Y13" s="11">
        <v>3.9302999999999999</v>
      </c>
      <c r="Z13" s="11">
        <v>0</v>
      </c>
      <c r="AB13" s="359" t="s">
        <v>353</v>
      </c>
      <c r="AC13" s="11">
        <v>2.6606692642079999</v>
      </c>
      <c r="AD13" s="11">
        <f>T13*21</f>
        <v>99.910340564580011</v>
      </c>
      <c r="AE13" s="11">
        <v>0</v>
      </c>
      <c r="AF13" s="12"/>
      <c r="AG13" s="16">
        <f t="shared" si="5"/>
        <v>102.57100982878801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220.332820087432</v>
      </c>
      <c r="M15" s="14">
        <f>C16*21</f>
        <v>0</v>
      </c>
      <c r="N15" s="14">
        <f>D16*310</f>
        <v>0</v>
      </c>
      <c r="O15" s="14">
        <v>7.5971873158593697</v>
      </c>
      <c r="P15" s="15">
        <f t="shared" si="3"/>
        <v>227.93000740329137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220.332820087432</v>
      </c>
      <c r="AD15" s="14">
        <f>T16*21</f>
        <v>0</v>
      </c>
      <c r="AE15" s="14">
        <f>U16*310</f>
        <v>0</v>
      </c>
      <c r="AF15" s="14">
        <v>7.5971873158593697</v>
      </c>
      <c r="AG15" s="15">
        <f t="shared" si="5"/>
        <v>227.93000740329137</v>
      </c>
    </row>
    <row r="16" spans="1:33" ht="26.4">
      <c r="A16" s="8" t="s">
        <v>74</v>
      </c>
      <c r="B16" s="9">
        <v>220.332820087432</v>
      </c>
      <c r="C16" s="9">
        <v>0</v>
      </c>
      <c r="D16" s="9">
        <v>0</v>
      </c>
      <c r="E16" s="9">
        <v>7.5971873158593697</v>
      </c>
      <c r="F16" s="9">
        <v>2.2200000000000002E-3</v>
      </c>
      <c r="G16" s="9">
        <v>6.8281099999999997</v>
      </c>
      <c r="H16" s="9">
        <v>2.15944</v>
      </c>
      <c r="I16" s="9">
        <v>1.23044</v>
      </c>
      <c r="K16" s="8" t="s">
        <v>78</v>
      </c>
      <c r="L16" s="14">
        <v>209.612456047432</v>
      </c>
      <c r="M16" s="14">
        <v>0</v>
      </c>
      <c r="N16" s="14">
        <v>0</v>
      </c>
      <c r="O16" s="14">
        <v>0</v>
      </c>
      <c r="P16" s="15">
        <f t="shared" si="3"/>
        <v>209.612456047432</v>
      </c>
      <c r="R16" s="358" t="s">
        <v>356</v>
      </c>
      <c r="S16" s="9">
        <v>220.332820087432</v>
      </c>
      <c r="T16" s="9">
        <v>0</v>
      </c>
      <c r="U16" s="9">
        <v>0</v>
      </c>
      <c r="V16" s="9">
        <v>7.5971873158593697</v>
      </c>
      <c r="W16" s="9">
        <v>2.2200000000000002E-3</v>
      </c>
      <c r="X16" s="9">
        <v>6.8281099999999997</v>
      </c>
      <c r="Y16" s="9">
        <v>2.15944</v>
      </c>
      <c r="Z16" s="9">
        <v>1.23044</v>
      </c>
      <c r="AB16" s="358" t="s">
        <v>357</v>
      </c>
      <c r="AC16" s="14">
        <v>209.612456047432</v>
      </c>
      <c r="AD16" s="14">
        <v>0</v>
      </c>
      <c r="AE16" s="14">
        <v>0</v>
      </c>
      <c r="AF16" s="14">
        <v>0</v>
      </c>
      <c r="AG16" s="15">
        <f t="shared" si="5"/>
        <v>209.612456047432</v>
      </c>
    </row>
    <row r="17" spans="1:33">
      <c r="A17" s="8" t="s">
        <v>78</v>
      </c>
      <c r="B17" s="9">
        <v>209.612456047432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193.113846</v>
      </c>
      <c r="M17" s="12"/>
      <c r="N17" s="12"/>
      <c r="O17" s="12"/>
      <c r="P17" s="16">
        <f t="shared" si="3"/>
        <v>193.113846</v>
      </c>
      <c r="R17" s="358" t="s">
        <v>357</v>
      </c>
      <c r="S17" s="9">
        <v>209.612456047432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193.113846</v>
      </c>
      <c r="AD17" s="12"/>
      <c r="AE17" s="12"/>
      <c r="AF17" s="12"/>
      <c r="AG17" s="16">
        <f t="shared" si="5"/>
        <v>193.113846</v>
      </c>
    </row>
    <row r="18" spans="1:33">
      <c r="A18" s="10" t="s">
        <v>82</v>
      </c>
      <c r="B18" s="11">
        <v>193.113846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6.2853000000000003</v>
      </c>
      <c r="M18" s="12"/>
      <c r="N18" s="12"/>
      <c r="O18" s="12"/>
      <c r="P18" s="16">
        <f t="shared" si="3"/>
        <v>6.2853000000000003</v>
      </c>
      <c r="R18" s="359" t="s">
        <v>358</v>
      </c>
      <c r="S18" s="11">
        <v>193.113846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6.2853000000000003</v>
      </c>
      <c r="AD18" s="12"/>
      <c r="AE18" s="12"/>
      <c r="AF18" s="12"/>
      <c r="AG18" s="16">
        <f t="shared" si="5"/>
        <v>6.2853000000000003</v>
      </c>
    </row>
    <row r="19" spans="1:33">
      <c r="A19" s="10" t="s">
        <v>86</v>
      </c>
      <c r="B19" s="11">
        <v>6.2853000000000003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0.43120688099999999</v>
      </c>
      <c r="M19" s="12"/>
      <c r="N19" s="12"/>
      <c r="O19" s="12"/>
      <c r="P19" s="16">
        <f t="shared" si="3"/>
        <v>0.43120688099999999</v>
      </c>
      <c r="R19" s="359" t="s">
        <v>359</v>
      </c>
      <c r="S19" s="11">
        <v>6.2853000000000003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0.43120688099999999</v>
      </c>
      <c r="AD19" s="12"/>
      <c r="AE19" s="12"/>
      <c r="AF19" s="12"/>
      <c r="AG19" s="16">
        <f t="shared" si="5"/>
        <v>0.43120688099999999</v>
      </c>
    </row>
    <row r="20" spans="1:33">
      <c r="A20" s="10" t="s">
        <v>90</v>
      </c>
      <c r="B20" s="11">
        <v>0.43120688099999999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9.7821031664317495</v>
      </c>
      <c r="M20" s="12"/>
      <c r="N20" s="12"/>
      <c r="O20" s="12"/>
      <c r="P20" s="16">
        <f t="shared" si="3"/>
        <v>9.7821031664317495</v>
      </c>
      <c r="R20" s="359" t="s">
        <v>360</v>
      </c>
      <c r="S20" s="11">
        <v>0.43120688099999999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9.7821031664317495</v>
      </c>
      <c r="AD20" s="12"/>
      <c r="AE20" s="12"/>
      <c r="AF20" s="12"/>
      <c r="AG20" s="16">
        <f t="shared" si="5"/>
        <v>9.7821031664317495</v>
      </c>
    </row>
    <row r="21" spans="1:33">
      <c r="A21" s="10" t="s">
        <v>94</v>
      </c>
      <c r="B21" s="11">
        <v>9.7821031664317495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10.72036404</v>
      </c>
      <c r="M21" s="14">
        <v>0</v>
      </c>
      <c r="N21" s="14">
        <v>0</v>
      </c>
      <c r="O21" s="14">
        <v>0</v>
      </c>
      <c r="P21" s="15">
        <f t="shared" si="3"/>
        <v>10.72036404</v>
      </c>
      <c r="R21" s="359" t="s">
        <v>361</v>
      </c>
      <c r="S21" s="11">
        <v>9.7821031664317495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10.72036404</v>
      </c>
      <c r="AD21" s="14">
        <v>0</v>
      </c>
      <c r="AE21" s="14">
        <v>0</v>
      </c>
      <c r="AF21" s="14">
        <v>0</v>
      </c>
      <c r="AG21" s="15">
        <f t="shared" si="5"/>
        <v>10.72036404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1.7343040000000001E-2</v>
      </c>
      <c r="M22" s="11">
        <v>0</v>
      </c>
      <c r="N22" s="12"/>
      <c r="O22" s="12"/>
      <c r="P22" s="16">
        <f t="shared" si="3"/>
        <v>1.7343040000000001E-2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1.7343040000000001E-2</v>
      </c>
      <c r="AD22" s="11">
        <v>0</v>
      </c>
      <c r="AE22" s="12"/>
      <c r="AF22" s="12"/>
      <c r="AG22" s="16">
        <f t="shared" si="5"/>
        <v>1.7343040000000001E-2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</v>
      </c>
      <c r="M23" s="14">
        <v>0</v>
      </c>
      <c r="N23" s="14">
        <v>0</v>
      </c>
      <c r="O23" s="14">
        <v>0</v>
      </c>
      <c r="P23" s="15">
        <f t="shared" si="3"/>
        <v>0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</v>
      </c>
      <c r="AD23" s="14">
        <v>0</v>
      </c>
      <c r="AE23" s="14">
        <v>0</v>
      </c>
      <c r="AF23" s="14">
        <v>0</v>
      </c>
      <c r="AG23" s="15">
        <f t="shared" si="5"/>
        <v>0</v>
      </c>
    </row>
    <row r="24" spans="1:33">
      <c r="A24" s="8" t="s">
        <v>97</v>
      </c>
      <c r="B24" s="9">
        <v>10.72036404</v>
      </c>
      <c r="C24" s="9">
        <v>0</v>
      </c>
      <c r="D24" s="9">
        <v>0</v>
      </c>
      <c r="E24" s="9">
        <v>0</v>
      </c>
      <c r="F24" s="9">
        <v>2E-3</v>
      </c>
      <c r="G24" s="9">
        <v>6.8268899999999997</v>
      </c>
      <c r="H24" s="9">
        <v>0</v>
      </c>
      <c r="I24" s="9">
        <v>1.23</v>
      </c>
      <c r="K24" s="10" t="s">
        <v>105</v>
      </c>
      <c r="L24" s="11">
        <v>0</v>
      </c>
      <c r="M24" s="12"/>
      <c r="N24" s="12"/>
      <c r="O24" s="12"/>
      <c r="P24" s="16">
        <f t="shared" si="3"/>
        <v>0</v>
      </c>
      <c r="R24" s="358" t="s">
        <v>364</v>
      </c>
      <c r="S24" s="9">
        <v>10.72036404</v>
      </c>
      <c r="T24" s="9">
        <v>0</v>
      </c>
      <c r="U24" s="9">
        <v>0</v>
      </c>
      <c r="V24" s="9">
        <v>0</v>
      </c>
      <c r="W24" s="9">
        <v>2E-3</v>
      </c>
      <c r="X24" s="9">
        <v>6.8268899999999997</v>
      </c>
      <c r="Y24" s="9">
        <v>0</v>
      </c>
      <c r="Z24" s="9">
        <v>1.23</v>
      </c>
      <c r="AB24" s="359" t="s">
        <v>368</v>
      </c>
      <c r="AC24" s="11">
        <v>0</v>
      </c>
      <c r="AD24" s="12"/>
      <c r="AE24" s="12"/>
      <c r="AF24" s="12"/>
      <c r="AG24" s="16">
        <f t="shared" si="5"/>
        <v>0</v>
      </c>
    </row>
    <row r="25" spans="1:33">
      <c r="A25" s="10" t="s">
        <v>100</v>
      </c>
      <c r="B25" s="11">
        <v>1.7343040000000001E-2</v>
      </c>
      <c r="C25" s="11">
        <v>0</v>
      </c>
      <c r="D25" s="12"/>
      <c r="E25" s="12"/>
      <c r="F25" s="11">
        <v>2E-3</v>
      </c>
      <c r="G25" s="11">
        <v>1.0999999999999999E-2</v>
      </c>
      <c r="H25" s="11">
        <v>0</v>
      </c>
      <c r="I25" s="11">
        <v>0</v>
      </c>
      <c r="K25" s="10" t="s">
        <v>107</v>
      </c>
      <c r="L25" s="11">
        <v>0</v>
      </c>
      <c r="M25" s="12"/>
      <c r="N25" s="12"/>
      <c r="O25" s="12"/>
      <c r="P25" s="16">
        <f t="shared" si="3"/>
        <v>0</v>
      </c>
      <c r="R25" s="359" t="s">
        <v>365</v>
      </c>
      <c r="S25" s="11">
        <v>1.7343040000000001E-2</v>
      </c>
      <c r="T25" s="11">
        <v>0</v>
      </c>
      <c r="U25" s="12"/>
      <c r="V25" s="12"/>
      <c r="W25" s="11">
        <v>2E-3</v>
      </c>
      <c r="X25" s="11">
        <v>1.0999999999999999E-2</v>
      </c>
      <c r="Y25" s="11">
        <v>0</v>
      </c>
      <c r="Z25" s="11">
        <v>0</v>
      </c>
      <c r="AB25" s="359" t="s">
        <v>369</v>
      </c>
      <c r="AC25" s="11">
        <v>0</v>
      </c>
      <c r="AD25" s="12"/>
      <c r="AE25" s="12"/>
      <c r="AF25" s="12"/>
      <c r="AG25" s="16">
        <f t="shared" si="5"/>
        <v>0</v>
      </c>
    </row>
    <row r="26" spans="1:33" ht="26.4">
      <c r="A26" s="122" t="s">
        <v>194</v>
      </c>
      <c r="B26" s="123">
        <v>10.703021000000001</v>
      </c>
      <c r="C26" s="123">
        <v>0</v>
      </c>
      <c r="D26" s="123">
        <v>0</v>
      </c>
      <c r="E26" s="123">
        <v>0</v>
      </c>
      <c r="F26" s="123">
        <v>0</v>
      </c>
      <c r="G26" s="123">
        <v>6.8158899999999996</v>
      </c>
      <c r="H26" s="123">
        <v>0</v>
      </c>
      <c r="I26" s="123">
        <v>1.23</v>
      </c>
      <c r="K26" s="8" t="s">
        <v>109</v>
      </c>
      <c r="L26" s="14">
        <v>0</v>
      </c>
      <c r="M26" s="14">
        <v>0</v>
      </c>
      <c r="N26" s="14">
        <v>0</v>
      </c>
      <c r="O26" s="14">
        <v>7.5971873158593697</v>
      </c>
      <c r="P26" s="15">
        <f t="shared" si="3"/>
        <v>7.5971873158593697</v>
      </c>
      <c r="R26" s="359" t="s">
        <v>366</v>
      </c>
      <c r="S26" s="123">
        <v>10.703021000000001</v>
      </c>
      <c r="T26" s="123">
        <v>0</v>
      </c>
      <c r="U26" s="123">
        <v>0</v>
      </c>
      <c r="V26" s="123">
        <v>0</v>
      </c>
      <c r="W26" s="123">
        <v>0</v>
      </c>
      <c r="X26" s="123">
        <v>6.8158899999999996</v>
      </c>
      <c r="Y26" s="123">
        <v>0</v>
      </c>
      <c r="Z26" s="123">
        <v>1.23</v>
      </c>
      <c r="AB26" s="358" t="s">
        <v>373</v>
      </c>
      <c r="AC26" s="14">
        <v>0</v>
      </c>
      <c r="AD26" s="14">
        <v>0</v>
      </c>
      <c r="AE26" s="14">
        <v>0</v>
      </c>
      <c r="AF26" s="14">
        <v>7.5971873158593697</v>
      </c>
      <c r="AG26" s="15">
        <f t="shared" si="5"/>
        <v>7.5971873158593697</v>
      </c>
    </row>
    <row r="27" spans="1:33" ht="26.4">
      <c r="A27" s="8" t="s">
        <v>103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10" t="s">
        <v>111</v>
      </c>
      <c r="L27" s="12"/>
      <c r="M27" s="12"/>
      <c r="N27" s="12"/>
      <c r="O27" s="11">
        <v>7.5971873158593697</v>
      </c>
      <c r="P27" s="16">
        <f t="shared" si="3"/>
        <v>7.5971873158593697</v>
      </c>
      <c r="R27" s="358" t="s">
        <v>367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B27" s="359" t="s">
        <v>374</v>
      </c>
      <c r="AC27" s="12"/>
      <c r="AD27" s="12"/>
      <c r="AE27" s="12"/>
      <c r="AF27" s="11">
        <v>7.5971873158593697</v>
      </c>
      <c r="AG27" s="16">
        <f t="shared" si="5"/>
        <v>7.5971873158593697</v>
      </c>
    </row>
    <row r="28" spans="1:33">
      <c r="A28" s="10" t="s">
        <v>105</v>
      </c>
      <c r="B28" s="11">
        <v>0</v>
      </c>
      <c r="C28" s="12"/>
      <c r="D28" s="12"/>
      <c r="E28" s="12"/>
      <c r="F28" s="11">
        <v>0</v>
      </c>
      <c r="G28" s="11">
        <v>0</v>
      </c>
      <c r="H28" s="11">
        <v>0</v>
      </c>
      <c r="I28" s="11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0</v>
      </c>
      <c r="T28" s="12"/>
      <c r="U28" s="12"/>
      <c r="V28" s="12"/>
      <c r="W28" s="11">
        <v>0</v>
      </c>
      <c r="X28" s="11">
        <v>0</v>
      </c>
      <c r="Y28" s="11">
        <v>0</v>
      </c>
      <c r="Z28" s="11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0</v>
      </c>
      <c r="C29" s="12"/>
      <c r="D29" s="12"/>
      <c r="E29" s="12"/>
      <c r="F29" s="11">
        <v>0</v>
      </c>
      <c r="G29" s="11">
        <v>0</v>
      </c>
      <c r="H29" s="11">
        <v>0</v>
      </c>
      <c r="I29" s="11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</v>
      </c>
      <c r="T29" s="12"/>
      <c r="U29" s="12"/>
      <c r="V29" s="12"/>
      <c r="W29" s="11">
        <v>0</v>
      </c>
      <c r="X29" s="11">
        <v>0</v>
      </c>
      <c r="Y29" s="11">
        <v>0</v>
      </c>
      <c r="Z29" s="11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1">
        <v>0</v>
      </c>
      <c r="G30" s="11">
        <v>0</v>
      </c>
      <c r="H30" s="11">
        <v>0</v>
      </c>
      <c r="I30" s="11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1">
        <v>0</v>
      </c>
      <c r="X30" s="11">
        <v>0</v>
      </c>
      <c r="Y30" s="11">
        <v>0</v>
      </c>
      <c r="Z30" s="11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1">
        <v>0</v>
      </c>
      <c r="G31" s="11">
        <v>0</v>
      </c>
      <c r="H31" s="11">
        <v>0</v>
      </c>
      <c r="I31" s="11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1">
        <v>0</v>
      </c>
      <c r="X31" s="11">
        <v>0</v>
      </c>
      <c r="Y31" s="11">
        <v>0</v>
      </c>
      <c r="Z31" s="11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-10303.876819938399</v>
      </c>
      <c r="M32" s="14">
        <f>C46*21</f>
        <v>1721.1246789794548</v>
      </c>
      <c r="N32" s="14">
        <f>D46*310</f>
        <v>1488.9191000595115</v>
      </c>
      <c r="O32" s="14">
        <v>0</v>
      </c>
      <c r="P32" s="15">
        <f t="shared" si="3"/>
        <v>-7093.8330408994334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-10303.876819938399</v>
      </c>
      <c r="AD32" s="14">
        <f>T46*21</f>
        <v>1721.1246789794548</v>
      </c>
      <c r="AE32" s="14">
        <f>U46*310</f>
        <v>1488.9191000595115</v>
      </c>
      <c r="AF32" s="14">
        <v>0</v>
      </c>
      <c r="AG32" s="15">
        <f t="shared" ref="AG32:AG51" si="6">SUM(AC32:AF32)</f>
        <v>-7093.8330408994334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7.5971873158593697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1678.84738434</v>
      </c>
      <c r="N33" s="14">
        <f>D47*310</f>
        <v>103.83521151311166</v>
      </c>
      <c r="O33" s="14">
        <v>0</v>
      </c>
      <c r="P33" s="15">
        <f t="shared" si="3"/>
        <v>1782.6825958531117</v>
      </c>
      <c r="R33" s="358" t="s">
        <v>373</v>
      </c>
      <c r="S33" s="9">
        <v>0</v>
      </c>
      <c r="T33" s="9">
        <v>0</v>
      </c>
      <c r="U33" s="9">
        <v>0</v>
      </c>
      <c r="V33" s="9">
        <v>7.5971873158593697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1678.84738434</v>
      </c>
      <c r="AE33" s="14">
        <f>U47*310</f>
        <v>103.83521151311166</v>
      </c>
      <c r="AF33" s="14">
        <v>0</v>
      </c>
      <c r="AG33" s="15">
        <f t="shared" si="6"/>
        <v>1782.6825958531117</v>
      </c>
    </row>
    <row r="34" spans="1:33">
      <c r="A34" s="10" t="s">
        <v>111</v>
      </c>
      <c r="B34" s="12"/>
      <c r="C34" s="12"/>
      <c r="D34" s="12"/>
      <c r="E34" s="11">
        <v>7.5971873158593697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1628.7892740000002</v>
      </c>
      <c r="N34" s="12"/>
      <c r="O34" s="12"/>
      <c r="P34" s="16">
        <f t="shared" si="3"/>
        <v>1628.7892740000002</v>
      </c>
      <c r="R34" s="359" t="s">
        <v>374</v>
      </c>
      <c r="S34" s="12"/>
      <c r="T34" s="12"/>
      <c r="U34" s="12"/>
      <c r="V34" s="11">
        <v>7.5971873158593697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1628.7892740000002</v>
      </c>
      <c r="AE34" s="12"/>
      <c r="AF34" s="12"/>
      <c r="AG34" s="16">
        <f t="shared" si="6"/>
        <v>1628.7892740000002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50.058110339999999</v>
      </c>
      <c r="N35" s="11">
        <f>D49*310</f>
        <v>103.83521151311166</v>
      </c>
      <c r="O35" s="12"/>
      <c r="P35" s="16">
        <f t="shared" si="3"/>
        <v>153.89332185311167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50.058110339999999</v>
      </c>
      <c r="AE35" s="11">
        <f>U49*310</f>
        <v>103.83521151311166</v>
      </c>
      <c r="AF35" s="12"/>
      <c r="AG35" s="16">
        <f t="shared" si="6"/>
        <v>153.89332185311167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-10301.639856845701</v>
      </c>
      <c r="M36" s="14">
        <v>0</v>
      </c>
      <c r="N36" s="14">
        <v>0</v>
      </c>
      <c r="O36" s="14">
        <v>0</v>
      </c>
      <c r="P36" s="15">
        <f t="shared" si="3"/>
        <v>-10301.639856845701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-10301.639856845701</v>
      </c>
      <c r="AD36" s="14">
        <v>0</v>
      </c>
      <c r="AE36" s="14">
        <v>0</v>
      </c>
      <c r="AF36" s="14">
        <v>0</v>
      </c>
      <c r="AG36" s="15">
        <f t="shared" si="6"/>
        <v>-10301.639856845701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-6817.9288568456996</v>
      </c>
      <c r="M37" s="12"/>
      <c r="N37" s="12"/>
      <c r="O37" s="12"/>
      <c r="P37" s="16">
        <f t="shared" si="3"/>
        <v>-6817.9288568456996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-6817.9288568456996</v>
      </c>
      <c r="AD37" s="12"/>
      <c r="AE37" s="12"/>
      <c r="AF37" s="12"/>
      <c r="AG37" s="16">
        <f t="shared" si="6"/>
        <v>-6817.9288568456996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-3483.7109999999998</v>
      </c>
      <c r="M38" s="12"/>
      <c r="N38" s="12"/>
      <c r="O38" s="12"/>
      <c r="P38" s="16">
        <f t="shared" si="3"/>
        <v>-3483.7109999999998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-3483.7109999999998</v>
      </c>
      <c r="AD38" s="12"/>
      <c r="AE38" s="12"/>
      <c r="AF38" s="12"/>
      <c r="AG38" s="16">
        <f t="shared" si="6"/>
        <v>-3483.7109999999998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42.277294639455747</v>
      </c>
      <c r="N39" s="14">
        <f>D57*310</f>
        <v>1385.0838885464018</v>
      </c>
      <c r="O39" s="14">
        <v>0</v>
      </c>
      <c r="P39" s="15">
        <f t="shared" si="3"/>
        <v>1427.3611831858575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42.277294639455747</v>
      </c>
      <c r="AE39" s="14">
        <f>U57*310</f>
        <v>1385.0838885464018</v>
      </c>
      <c r="AF39" s="14">
        <v>0</v>
      </c>
      <c r="AG39" s="15">
        <f t="shared" si="6"/>
        <v>1427.3611831858575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13.463268714000002</v>
      </c>
      <c r="N40" s="11">
        <f>D58*310</f>
        <v>5.1564248040000003</v>
      </c>
      <c r="O40" s="12"/>
      <c r="P40" s="16">
        <f t="shared" si="3"/>
        <v>18.619693518000002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13.463268714000002</v>
      </c>
      <c r="AE40" s="11">
        <f>U58*310</f>
        <v>5.1564248040000003</v>
      </c>
      <c r="AF40" s="12"/>
      <c r="AG40" s="16">
        <f t="shared" si="6"/>
        <v>18.619693518000002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954.02757773464236</v>
      </c>
      <c r="O41" s="12"/>
      <c r="P41" s="16">
        <f t="shared" si="3"/>
        <v>954.02757773464236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954.02757773464236</v>
      </c>
      <c r="AF41" s="12"/>
      <c r="AG41" s="16">
        <f t="shared" si="6"/>
        <v>954.02757773464236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379.39177779429008</v>
      </c>
      <c r="O42" s="12"/>
      <c r="P42" s="16">
        <f t="shared" si="3"/>
        <v>379.39177779429008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379.39177779429008</v>
      </c>
      <c r="AF42" s="12"/>
      <c r="AG42" s="16">
        <f t="shared" si="6"/>
        <v>379.39177779429008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2.2000000000000001E-4</v>
      </c>
      <c r="G43" s="9">
        <v>1.2199999999999999E-3</v>
      </c>
      <c r="H43" s="9">
        <v>2.15944</v>
      </c>
      <c r="I43" s="9">
        <v>4.4000000000000002E-4</v>
      </c>
      <c r="K43" s="10" t="s">
        <v>110</v>
      </c>
      <c r="L43" s="12"/>
      <c r="M43" s="12"/>
      <c r="N43" s="11">
        <f>D61*310</f>
        <v>46.508108213465476</v>
      </c>
      <c r="O43" s="12"/>
      <c r="P43" s="16">
        <f t="shared" si="3"/>
        <v>46.508108213465476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2.2000000000000001E-4</v>
      </c>
      <c r="X43" s="9">
        <v>1.2199999999999999E-3</v>
      </c>
      <c r="Y43" s="9">
        <v>2.15944</v>
      </c>
      <c r="Z43" s="9">
        <v>4.4000000000000002E-4</v>
      </c>
      <c r="AB43" s="359" t="s">
        <v>399</v>
      </c>
      <c r="AC43" s="12"/>
      <c r="AD43" s="12"/>
      <c r="AE43" s="11">
        <f>U61*310</f>
        <v>46.508108213465476</v>
      </c>
      <c r="AF43" s="12"/>
      <c r="AG43" s="16">
        <f t="shared" si="6"/>
        <v>46.508108213465476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2.2000000000000001E-4</v>
      </c>
      <c r="G44" s="11">
        <v>1.2199999999999999E-3</v>
      </c>
      <c r="H44" s="11">
        <v>4.4000000000000002E-4</v>
      </c>
      <c r="I44" s="11">
        <v>4.4000000000000002E-4</v>
      </c>
      <c r="K44" s="10" t="s">
        <v>112</v>
      </c>
      <c r="L44" s="12"/>
      <c r="M44" s="11">
        <f>C62*21</f>
        <v>28.814025925455752</v>
      </c>
      <c r="N44" s="12"/>
      <c r="O44" s="12"/>
      <c r="P44" s="16">
        <f t="shared" si="3"/>
        <v>28.814025925455752</v>
      </c>
      <c r="R44" s="359" t="s">
        <v>382</v>
      </c>
      <c r="S44" s="11">
        <v>0</v>
      </c>
      <c r="T44" s="11">
        <v>0</v>
      </c>
      <c r="U44" s="12"/>
      <c r="V44" s="12"/>
      <c r="W44" s="11">
        <v>2.2000000000000001E-4</v>
      </c>
      <c r="X44" s="11">
        <v>1.2199999999999999E-3</v>
      </c>
      <c r="Y44" s="11">
        <v>4.4000000000000002E-4</v>
      </c>
      <c r="Z44" s="11">
        <v>4.4000000000000002E-4</v>
      </c>
      <c r="AB44" s="359" t="s">
        <v>400</v>
      </c>
      <c r="AC44" s="12"/>
      <c r="AD44" s="11">
        <f>T62*21</f>
        <v>28.814025925455752</v>
      </c>
      <c r="AE44" s="12"/>
      <c r="AF44" s="12"/>
      <c r="AG44" s="16">
        <f t="shared" si="6"/>
        <v>28.814025925455752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2.1589999999999998</v>
      </c>
      <c r="I45" s="11">
        <v>0</v>
      </c>
      <c r="K45" s="8" t="s">
        <v>114</v>
      </c>
      <c r="L45" s="14">
        <v>-2.2369630926719899</v>
      </c>
      <c r="M45" s="14">
        <v>0</v>
      </c>
      <c r="N45" s="14">
        <v>0</v>
      </c>
      <c r="O45" s="14">
        <v>0</v>
      </c>
      <c r="P45" s="15">
        <f t="shared" si="3"/>
        <v>-2.2369630926719899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2.1589999999999998</v>
      </c>
      <c r="Z45" s="11">
        <v>0</v>
      </c>
      <c r="AB45" s="358" t="s">
        <v>401</v>
      </c>
      <c r="AC45" s="14">
        <v>-2.2369630926719899</v>
      </c>
      <c r="AD45" s="14">
        <v>0</v>
      </c>
      <c r="AE45" s="14">
        <v>0</v>
      </c>
      <c r="AF45" s="14">
        <v>0</v>
      </c>
      <c r="AG45" s="15">
        <f t="shared" si="6"/>
        <v>-2.2369630926719899</v>
      </c>
    </row>
    <row r="46" spans="1:33" ht="26.4">
      <c r="A46" s="8" t="s">
        <v>75</v>
      </c>
      <c r="B46" s="9">
        <v>-10303.876819938399</v>
      </c>
      <c r="C46" s="9">
        <v>81.958318046640699</v>
      </c>
      <c r="D46" s="9">
        <v>4.8029648389016497</v>
      </c>
      <c r="E46" s="9">
        <v>0</v>
      </c>
      <c r="F46" s="9">
        <v>0.59349810000000003</v>
      </c>
      <c r="G46" s="9">
        <v>21.840427139999999</v>
      </c>
      <c r="H46" s="9">
        <v>0</v>
      </c>
      <c r="I46" s="9">
        <v>0</v>
      </c>
      <c r="K46" s="10" t="s">
        <v>116</v>
      </c>
      <c r="L46" s="11">
        <v>-2.2369630926719899</v>
      </c>
      <c r="M46" s="12"/>
      <c r="N46" s="12"/>
      <c r="O46" s="12"/>
      <c r="P46" s="16">
        <f t="shared" si="3"/>
        <v>-2.2369630926719899</v>
      </c>
      <c r="R46" s="358" t="s">
        <v>384</v>
      </c>
      <c r="S46" s="9">
        <v>-10303.876819938399</v>
      </c>
      <c r="T46" s="9">
        <v>81.958318046640699</v>
      </c>
      <c r="U46" s="9">
        <v>4.8029648389016497</v>
      </c>
      <c r="V46" s="9">
        <v>0</v>
      </c>
      <c r="W46" s="9">
        <v>0.59349810000000003</v>
      </c>
      <c r="X46" s="9">
        <v>21.840427139999999</v>
      </c>
      <c r="Y46" s="9">
        <v>0</v>
      </c>
      <c r="Z46" s="9">
        <v>0</v>
      </c>
      <c r="AB46" s="359" t="s">
        <v>402</v>
      </c>
      <c r="AC46" s="11">
        <v>-2.2369630926719899</v>
      </c>
      <c r="AD46" s="12"/>
      <c r="AE46" s="12"/>
      <c r="AF46" s="12"/>
      <c r="AG46" s="16">
        <f t="shared" si="6"/>
        <v>-2.2369630926719899</v>
      </c>
    </row>
    <row r="47" spans="1:33">
      <c r="A47" s="8" t="s">
        <v>79</v>
      </c>
      <c r="B47" s="9">
        <v>0</v>
      </c>
      <c r="C47" s="9">
        <v>79.945113539999994</v>
      </c>
      <c r="D47" s="9">
        <v>0.33495229520358599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4.1645169280000003</v>
      </c>
      <c r="M47" s="14">
        <f>C65*21</f>
        <v>355.87213498762799</v>
      </c>
      <c r="N47" s="14">
        <f>D65*310</f>
        <v>57.443912620895006</v>
      </c>
      <c r="O47" s="14">
        <v>0</v>
      </c>
      <c r="P47" s="15">
        <f t="shared" si="3"/>
        <v>417.48056453652299</v>
      </c>
      <c r="R47" s="358" t="s">
        <v>385</v>
      </c>
      <c r="S47" s="9">
        <v>0</v>
      </c>
      <c r="T47" s="9">
        <v>79.945113539999994</v>
      </c>
      <c r="U47" s="9">
        <v>0.33495229520358599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4.1645169280000003</v>
      </c>
      <c r="AD47" s="14">
        <f>T65*21</f>
        <v>355.87213498762799</v>
      </c>
      <c r="AE47" s="14">
        <f>U65*310</f>
        <v>57.443912620895006</v>
      </c>
      <c r="AF47" s="14">
        <v>0</v>
      </c>
      <c r="AG47" s="15">
        <f t="shared" si="6"/>
        <v>417.48056453652299</v>
      </c>
    </row>
    <row r="48" spans="1:33">
      <c r="A48" s="10" t="s">
        <v>83</v>
      </c>
      <c r="B48" s="12"/>
      <c r="C48" s="11">
        <v>77.561394000000007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235.83124194815011</v>
      </c>
      <c r="N48" s="13">
        <v>0</v>
      </c>
      <c r="O48" s="13">
        <v>0</v>
      </c>
      <c r="P48" s="16">
        <f t="shared" si="3"/>
        <v>235.83124194815011</v>
      </c>
      <c r="R48" s="359" t="s">
        <v>386</v>
      </c>
      <c r="S48" s="12"/>
      <c r="T48" s="11">
        <v>77.561394000000007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235.83124194815011</v>
      </c>
      <c r="AE48" s="13">
        <v>0</v>
      </c>
      <c r="AF48" s="13">
        <v>0</v>
      </c>
      <c r="AG48" s="16">
        <f t="shared" si="6"/>
        <v>235.83124194815011</v>
      </c>
    </row>
    <row r="49" spans="1:33">
      <c r="A49" s="10" t="s">
        <v>87</v>
      </c>
      <c r="B49" s="12"/>
      <c r="C49" s="11">
        <v>2.38371954</v>
      </c>
      <c r="D49" s="11">
        <v>0.33495229520358599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2.5472999999999999</v>
      </c>
      <c r="N49" s="13">
        <f>D67*310</f>
        <v>2.2561800000000001</v>
      </c>
      <c r="O49" s="13">
        <v>0</v>
      </c>
      <c r="P49" s="16">
        <f t="shared" si="3"/>
        <v>4.8034800000000004</v>
      </c>
      <c r="R49" s="359" t="s">
        <v>387</v>
      </c>
      <c r="S49" s="12"/>
      <c r="T49" s="11">
        <v>2.38371954</v>
      </c>
      <c r="U49" s="11">
        <v>0.33495229520358599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2.5472999999999999</v>
      </c>
      <c r="AE49" s="13">
        <f>U67*310</f>
        <v>2.2561800000000001</v>
      </c>
      <c r="AF49" s="13">
        <v>0</v>
      </c>
      <c r="AG49" s="16">
        <f t="shared" si="6"/>
        <v>4.8034800000000004</v>
      </c>
    </row>
    <row r="50" spans="1:33" ht="26.4">
      <c r="A50" s="8" t="s">
        <v>91</v>
      </c>
      <c r="B50" s="9">
        <v>-10301.639856845701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4.1645169280000003</v>
      </c>
      <c r="M50" s="13">
        <f>C68*21</f>
        <v>12.59895</v>
      </c>
      <c r="N50" s="13">
        <f>D68*310</f>
        <v>3.3477210000000004</v>
      </c>
      <c r="O50" s="13">
        <v>0</v>
      </c>
      <c r="P50" s="16">
        <f t="shared" si="3"/>
        <v>20.111187928</v>
      </c>
      <c r="R50" s="358" t="s">
        <v>388</v>
      </c>
      <c r="S50" s="9">
        <v>-10301.639856845701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4.1645169280000003</v>
      </c>
      <c r="AD50" s="13">
        <f>T68*21</f>
        <v>12.59895</v>
      </c>
      <c r="AE50" s="13">
        <f>U68*310</f>
        <v>3.3477210000000004</v>
      </c>
      <c r="AF50" s="13">
        <v>0</v>
      </c>
      <c r="AG50" s="16">
        <f t="shared" si="6"/>
        <v>20.111187928</v>
      </c>
    </row>
    <row r="51" spans="1:33">
      <c r="A51" s="10" t="s">
        <v>95</v>
      </c>
      <c r="B51" s="11">
        <v>-6817.9288568456996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104.89464303947999</v>
      </c>
      <c r="N51" s="13">
        <f>D69*310</f>
        <v>51.840011620895012</v>
      </c>
      <c r="O51" s="13">
        <v>0</v>
      </c>
      <c r="P51" s="16">
        <f t="shared" si="3"/>
        <v>156.73465466037499</v>
      </c>
      <c r="R51" s="359" t="s">
        <v>389</v>
      </c>
      <c r="S51" s="11">
        <v>-6817.9288568456996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104.89464303947999</v>
      </c>
      <c r="AE51" s="13">
        <f>U69*310</f>
        <v>51.840011620895012</v>
      </c>
      <c r="AF51" s="13">
        <v>0</v>
      </c>
      <c r="AG51" s="16">
        <f t="shared" si="6"/>
        <v>156.73465466037499</v>
      </c>
    </row>
    <row r="52" spans="1:33">
      <c r="A52" s="10" t="s">
        <v>98</v>
      </c>
      <c r="B52" s="11">
        <v>-3483.7109999999998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-3483.7109999999998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112.9521393</v>
      </c>
      <c r="M54" s="9">
        <f>C72*21</f>
        <v>1.6587377100000002E-2</v>
      </c>
      <c r="N54" s="9">
        <f>D72*310</f>
        <v>0.97944512400000006</v>
      </c>
      <c r="O54" s="9">
        <v>0</v>
      </c>
      <c r="P54" s="16">
        <f t="shared" si="3"/>
        <v>113.94817180109999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112.9521393</v>
      </c>
      <c r="AD54" s="9">
        <f>T72*21</f>
        <v>1.6587377100000002E-2</v>
      </c>
      <c r="AE54" s="9">
        <f>U72*310</f>
        <v>0.97944512400000006</v>
      </c>
      <c r="AF54" s="9">
        <v>0</v>
      </c>
      <c r="AG54" s="16">
        <f t="shared" ref="AG54:AG56" si="7">SUM(AC54:AF54)</f>
        <v>113.94817180109999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112.9521393</v>
      </c>
      <c r="M55" s="11">
        <f>C73*21</f>
        <v>1.6587377100000002E-2</v>
      </c>
      <c r="N55" s="11">
        <f>D73*310</f>
        <v>0.97944512400000006</v>
      </c>
      <c r="O55" s="12"/>
      <c r="P55" s="16">
        <f t="shared" si="3"/>
        <v>113.94817180109999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112.9521393</v>
      </c>
      <c r="AD55" s="11">
        <f>T73*21</f>
        <v>1.6587377100000002E-2</v>
      </c>
      <c r="AE55" s="11">
        <f>U73*310</f>
        <v>0.97944512400000006</v>
      </c>
      <c r="AF55" s="12"/>
      <c r="AG55" s="16">
        <f t="shared" si="7"/>
        <v>113.94817180109999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2.0132045066407498</v>
      </c>
      <c r="D57" s="9">
        <v>4.4680125436980704</v>
      </c>
      <c r="E57" s="9">
        <v>0</v>
      </c>
      <c r="F57" s="9">
        <v>0.59349810000000003</v>
      </c>
      <c r="G57" s="9">
        <v>21.840427139999999</v>
      </c>
      <c r="H57" s="9">
        <v>0</v>
      </c>
      <c r="I57" s="9">
        <v>0</v>
      </c>
      <c r="R57" s="358" t="s">
        <v>395</v>
      </c>
      <c r="S57" s="9">
        <v>0</v>
      </c>
      <c r="T57" s="9">
        <v>2.0132045066407498</v>
      </c>
      <c r="U57" s="9">
        <v>4.4680125436980704</v>
      </c>
      <c r="V57" s="9">
        <v>0</v>
      </c>
      <c r="W57" s="9">
        <v>0.59349810000000003</v>
      </c>
      <c r="X57" s="9">
        <v>21.840427139999999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0.64110803400000005</v>
      </c>
      <c r="D58" s="11">
        <v>1.6633628399999999E-2</v>
      </c>
      <c r="E58" s="12"/>
      <c r="F58" s="11">
        <v>0.59349810000000003</v>
      </c>
      <c r="G58" s="11">
        <v>21.840427139999999</v>
      </c>
      <c r="H58" s="11">
        <v>0</v>
      </c>
      <c r="I58" s="11">
        <v>0</v>
      </c>
      <c r="R58" s="359" t="s">
        <v>396</v>
      </c>
      <c r="S58" s="12"/>
      <c r="T58" s="11">
        <v>0.64110803400000005</v>
      </c>
      <c r="U58" s="11">
        <v>1.6633628399999999E-2</v>
      </c>
      <c r="V58" s="12"/>
      <c r="W58" s="11">
        <v>0.59349810000000003</v>
      </c>
      <c r="X58" s="11">
        <v>21.840427139999999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3.07750831527304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3.07750831527304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1.2238444444977099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1.2238444444977099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0.150026155527308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0.150026155527308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1.3720964726407501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1.3720964726407501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-2.2369630926719899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-2.2369630926719899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-2.2369630926719899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-2.2369630926719899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4.1645169280000003</v>
      </c>
      <c r="C65" s="9">
        <v>16.946292142268</v>
      </c>
      <c r="D65" s="9">
        <v>0.18530294393837099</v>
      </c>
      <c r="E65" s="9">
        <v>0</v>
      </c>
      <c r="F65" s="9">
        <v>0.29399999999999998</v>
      </c>
      <c r="G65" s="9">
        <v>5.1550000000000002</v>
      </c>
      <c r="H65" s="9">
        <v>0.114</v>
      </c>
      <c r="I65" s="9">
        <v>0.01</v>
      </c>
      <c r="R65" s="358" t="s">
        <v>403</v>
      </c>
      <c r="S65" s="9">
        <v>4.1645169280000003</v>
      </c>
      <c r="T65" s="9">
        <v>16.946292142268</v>
      </c>
      <c r="U65" s="9">
        <v>0.18530294393837099</v>
      </c>
      <c r="V65" s="9">
        <v>0</v>
      </c>
      <c r="W65" s="9">
        <v>0.29399999999999998</v>
      </c>
      <c r="X65" s="9">
        <v>5.1550000000000002</v>
      </c>
      <c r="Y65" s="9">
        <v>0.114</v>
      </c>
      <c r="Z65" s="9">
        <v>0.01</v>
      </c>
    </row>
    <row r="66" spans="1:26">
      <c r="A66" s="10" t="s">
        <v>80</v>
      </c>
      <c r="B66" s="13">
        <v>0</v>
      </c>
      <c r="C66" s="13">
        <v>11.2300591403881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11.2300591403881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0.12130000000000001</v>
      </c>
      <c r="D67" s="13">
        <v>7.2779999999999997E-3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0.12130000000000001</v>
      </c>
      <c r="U67" s="13">
        <v>7.2779999999999997E-3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4.1645169280000003</v>
      </c>
      <c r="C68" s="13">
        <v>0.59994999999999998</v>
      </c>
      <c r="D68" s="13">
        <v>1.0799100000000001E-2</v>
      </c>
      <c r="E68" s="13">
        <v>0</v>
      </c>
      <c r="F68" s="13">
        <v>0.29399999999999998</v>
      </c>
      <c r="G68" s="13">
        <v>5.1550000000000002</v>
      </c>
      <c r="H68" s="13">
        <v>0.114</v>
      </c>
      <c r="I68" s="13">
        <v>0.01</v>
      </c>
      <c r="R68" s="358" t="s">
        <v>406</v>
      </c>
      <c r="S68" s="13">
        <v>4.1645169280000003</v>
      </c>
      <c r="T68" s="13">
        <v>0.59994999999999998</v>
      </c>
      <c r="U68" s="13">
        <v>1.0799100000000001E-2</v>
      </c>
      <c r="V68" s="13">
        <v>0</v>
      </c>
      <c r="W68" s="13">
        <v>0.29399999999999998</v>
      </c>
      <c r="X68" s="13">
        <v>5.1550000000000002</v>
      </c>
      <c r="Y68" s="13">
        <v>0.114</v>
      </c>
      <c r="Z68" s="13">
        <v>0.01</v>
      </c>
    </row>
    <row r="69" spans="1:26">
      <c r="A69" s="10" t="s">
        <v>92</v>
      </c>
      <c r="B69" s="13">
        <v>0</v>
      </c>
      <c r="C69" s="13">
        <v>4.9949830018799997</v>
      </c>
      <c r="D69" s="13">
        <v>0.167225843938371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4.9949830018799997</v>
      </c>
      <c r="U69" s="13">
        <v>0.167225843938371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112.9521393</v>
      </c>
      <c r="C72" s="9">
        <v>7.8987510000000003E-4</v>
      </c>
      <c r="D72" s="9">
        <v>3.1595004000000001E-3</v>
      </c>
      <c r="E72" s="9">
        <v>0</v>
      </c>
      <c r="F72" s="9">
        <v>0.51229999999999998</v>
      </c>
      <c r="G72" s="9">
        <v>0.33829999999999999</v>
      </c>
      <c r="H72" s="9">
        <v>6.7299999999999999E-2</v>
      </c>
      <c r="I72" s="9">
        <v>3.0099999999999998E-2</v>
      </c>
      <c r="R72" s="358" t="s">
        <v>409</v>
      </c>
      <c r="S72" s="9">
        <v>112.9521393</v>
      </c>
      <c r="T72" s="9">
        <v>7.8987510000000003E-4</v>
      </c>
      <c r="U72" s="9">
        <v>3.1595004000000001E-3</v>
      </c>
      <c r="V72" s="9">
        <v>0</v>
      </c>
      <c r="W72" s="9">
        <v>0.51229999999999998</v>
      </c>
      <c r="X72" s="9">
        <v>0.33829999999999999</v>
      </c>
      <c r="Y72" s="9">
        <v>6.7299999999999999E-2</v>
      </c>
      <c r="Z72" s="9">
        <v>3.0099999999999998E-2</v>
      </c>
    </row>
    <row r="73" spans="1:26" ht="26.4">
      <c r="A73" s="10" t="s">
        <v>159</v>
      </c>
      <c r="B73" s="11">
        <v>112.9521393</v>
      </c>
      <c r="C73" s="11">
        <v>7.8987510000000003E-4</v>
      </c>
      <c r="D73" s="11">
        <v>3.1595004000000001E-3</v>
      </c>
      <c r="E73" s="12"/>
      <c r="F73" s="11">
        <v>0.51229999999999998</v>
      </c>
      <c r="G73" s="11">
        <v>0.33829999999999999</v>
      </c>
      <c r="H73" s="11">
        <v>6.7299999999999999E-2</v>
      </c>
      <c r="I73" s="11">
        <v>3.0099999999999998E-2</v>
      </c>
      <c r="R73" s="359" t="s">
        <v>410</v>
      </c>
      <c r="S73" s="11">
        <v>112.9521393</v>
      </c>
      <c r="T73" s="11">
        <v>7.8987510000000003E-4</v>
      </c>
      <c r="U73" s="11">
        <v>3.1595004000000001E-3</v>
      </c>
      <c r="V73" s="12"/>
      <c r="W73" s="11">
        <v>0.51229999999999998</v>
      </c>
      <c r="X73" s="11">
        <v>0.33829999999999999</v>
      </c>
      <c r="Y73" s="11">
        <v>6.7299999999999999E-2</v>
      </c>
      <c r="Z73" s="11">
        <v>3.0099999999999998E-2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M1" zoomScale="70" zoomScaleNormal="70" workbookViewId="0">
      <selection activeCell="AG9" sqref="AG9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7" width="6.441406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4" width="6.441406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172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-5380.9589179214699</v>
      </c>
      <c r="C4" s="9">
        <v>107.877446165557</v>
      </c>
      <c r="D4" s="9">
        <v>5.1705094987174798</v>
      </c>
      <c r="E4" s="9">
        <v>8.89315921848047</v>
      </c>
      <c r="F4" s="9">
        <v>13.274603722</v>
      </c>
      <c r="G4" s="9">
        <v>97.746351509999997</v>
      </c>
      <c r="H4" s="9">
        <v>14.217216546</v>
      </c>
      <c r="I4" s="9">
        <v>24.886918640000001</v>
      </c>
      <c r="K4" s="8" t="s">
        <v>138</v>
      </c>
      <c r="L4" s="14">
        <v>-5380.9589179214699</v>
      </c>
      <c r="M4" s="14">
        <f>C4*21</f>
        <v>2265.4263694766969</v>
      </c>
      <c r="N4" s="14">
        <f t="shared" ref="N4:N10" si="0">D4*310</f>
        <v>1602.8579446024187</v>
      </c>
      <c r="O4" s="14">
        <v>8.89315921848047</v>
      </c>
      <c r="P4" s="15">
        <f>SUM(L4:O4)</f>
        <v>-1503.781444623874</v>
      </c>
      <c r="Q4" s="17"/>
      <c r="R4" s="358" t="s">
        <v>344</v>
      </c>
      <c r="S4" s="9">
        <v>-5380.9589179214699</v>
      </c>
      <c r="T4" s="9">
        <v>107.877446165557</v>
      </c>
      <c r="U4" s="9">
        <v>5.1705094987174798</v>
      </c>
      <c r="V4" s="9">
        <v>8.89315921848047</v>
      </c>
      <c r="W4" s="9">
        <v>13.274603722</v>
      </c>
      <c r="X4" s="9">
        <v>97.746351509999997</v>
      </c>
      <c r="Y4" s="9">
        <v>14.217216546</v>
      </c>
      <c r="Z4" s="9">
        <v>24.886918640000001</v>
      </c>
      <c r="AB4" s="358" t="s">
        <v>344</v>
      </c>
      <c r="AC4" s="14">
        <v>-5380.9589179214699</v>
      </c>
      <c r="AD4" s="14">
        <f>T4*21</f>
        <v>2265.4263694766969</v>
      </c>
      <c r="AE4" s="14">
        <f t="shared" ref="AE4:AE10" si="1">U4*310</f>
        <v>1602.8579446024187</v>
      </c>
      <c r="AF4" s="14">
        <v>8.89315921848047</v>
      </c>
      <c r="AG4" s="15">
        <f>SUM(AC4:AF4)</f>
        <v>-1503.781444623874</v>
      </c>
    </row>
    <row r="5" spans="1:33">
      <c r="A5" s="8" t="s">
        <v>73</v>
      </c>
      <c r="B5" s="9">
        <v>4608.1496586253497</v>
      </c>
      <c r="C5" s="9">
        <v>8.2140358540400005</v>
      </c>
      <c r="D5" s="9">
        <v>0.18438210888000001</v>
      </c>
      <c r="E5" s="9">
        <v>0</v>
      </c>
      <c r="F5" s="9">
        <v>12.360463341999999</v>
      </c>
      <c r="G5" s="9">
        <v>62.680364830000002</v>
      </c>
      <c r="H5" s="9">
        <v>12.191896546000001</v>
      </c>
      <c r="I5" s="9">
        <v>23.563508639999998</v>
      </c>
      <c r="K5" s="8" t="s">
        <v>73</v>
      </c>
      <c r="L5" s="14">
        <v>4608.1496586253497</v>
      </c>
      <c r="M5" s="14">
        <f t="shared" ref="M5:M10" si="2">C5*21</f>
        <v>172.49475293484002</v>
      </c>
      <c r="N5" s="14">
        <f t="shared" si="0"/>
        <v>57.1584537528</v>
      </c>
      <c r="O5" s="14">
        <v>0</v>
      </c>
      <c r="P5" s="15">
        <f t="shared" ref="P5:P56" si="3">SUM(L5:O5)</f>
        <v>4837.8028653129895</v>
      </c>
      <c r="R5" s="358" t="s">
        <v>345</v>
      </c>
      <c r="S5" s="9">
        <v>4608.1496586253497</v>
      </c>
      <c r="T5" s="9">
        <v>8.2140358540400005</v>
      </c>
      <c r="U5" s="9">
        <v>0.18438210888000001</v>
      </c>
      <c r="V5" s="9">
        <v>0</v>
      </c>
      <c r="W5" s="9">
        <v>12.360463341999999</v>
      </c>
      <c r="X5" s="9">
        <v>62.680364830000002</v>
      </c>
      <c r="Y5" s="9">
        <v>12.191896546000001</v>
      </c>
      <c r="Z5" s="9">
        <v>23.563508639999998</v>
      </c>
      <c r="AB5" s="358" t="s">
        <v>345</v>
      </c>
      <c r="AC5" s="14">
        <v>4608.1496586253497</v>
      </c>
      <c r="AD5" s="14">
        <f t="shared" ref="AD5:AD10" si="4">T5*21</f>
        <v>172.49475293484002</v>
      </c>
      <c r="AE5" s="14">
        <f t="shared" si="1"/>
        <v>57.1584537528</v>
      </c>
      <c r="AF5" s="14">
        <v>0</v>
      </c>
      <c r="AG5" s="15">
        <f t="shared" ref="AG5:AG30" si="5">SUM(AC5:AF5)</f>
        <v>4837.8028653129895</v>
      </c>
    </row>
    <row r="6" spans="1:33">
      <c r="A6" s="8" t="s">
        <v>77</v>
      </c>
      <c r="B6" s="9">
        <v>4603.0480587000002</v>
      </c>
      <c r="C6" s="9">
        <v>2.6811380869999999</v>
      </c>
      <c r="D6" s="9">
        <v>0.18438210888000001</v>
      </c>
      <c r="E6" s="9">
        <v>0</v>
      </c>
      <c r="F6" s="9">
        <v>12.360463341999999</v>
      </c>
      <c r="G6" s="9">
        <v>62.680364830000002</v>
      </c>
      <c r="H6" s="9">
        <v>7.542536546</v>
      </c>
      <c r="I6" s="9">
        <v>23.563508639999998</v>
      </c>
      <c r="K6" s="8" t="s">
        <v>77</v>
      </c>
      <c r="L6" s="14">
        <v>4603.0480587000002</v>
      </c>
      <c r="M6" s="14">
        <f t="shared" si="2"/>
        <v>56.303899826999995</v>
      </c>
      <c r="N6" s="14">
        <f t="shared" si="0"/>
        <v>57.1584537528</v>
      </c>
      <c r="O6" s="14">
        <v>0</v>
      </c>
      <c r="P6" s="15">
        <f t="shared" si="3"/>
        <v>4716.5104122798002</v>
      </c>
      <c r="R6" s="358" t="s">
        <v>346</v>
      </c>
      <c r="S6" s="9">
        <v>4603.0480587000002</v>
      </c>
      <c r="T6" s="9">
        <v>2.6811380869999999</v>
      </c>
      <c r="U6" s="9">
        <v>0.18438210888000001</v>
      </c>
      <c r="V6" s="9">
        <v>0</v>
      </c>
      <c r="W6" s="9">
        <v>12.360463341999999</v>
      </c>
      <c r="X6" s="9">
        <v>62.680364830000002</v>
      </c>
      <c r="Y6" s="9">
        <v>7.542536546</v>
      </c>
      <c r="Z6" s="9">
        <v>23.563508639999998</v>
      </c>
      <c r="AB6" s="358" t="s">
        <v>346</v>
      </c>
      <c r="AC6" s="14">
        <v>4603.0480587000002</v>
      </c>
      <c r="AD6" s="14">
        <f t="shared" si="4"/>
        <v>56.303899826999995</v>
      </c>
      <c r="AE6" s="14">
        <f t="shared" si="1"/>
        <v>57.1584537528</v>
      </c>
      <c r="AF6" s="14">
        <v>0</v>
      </c>
      <c r="AG6" s="15">
        <f t="shared" si="5"/>
        <v>4716.5104122798002</v>
      </c>
    </row>
    <row r="7" spans="1:33">
      <c r="A7" s="10" t="s">
        <v>81</v>
      </c>
      <c r="B7" s="11">
        <v>2258.8632299999999</v>
      </c>
      <c r="C7" s="11">
        <v>3.4998509999999997E-2</v>
      </c>
      <c r="D7" s="11">
        <v>2.2085871E-2</v>
      </c>
      <c r="E7" s="12"/>
      <c r="F7" s="11">
        <v>4.0037303099999999</v>
      </c>
      <c r="G7" s="11">
        <v>2.0163210600000001</v>
      </c>
      <c r="H7" s="11">
        <v>0.46549175999999998</v>
      </c>
      <c r="I7" s="11">
        <v>16.465074926</v>
      </c>
      <c r="K7" s="10" t="s">
        <v>81</v>
      </c>
      <c r="L7" s="11">
        <v>2258.8632299999999</v>
      </c>
      <c r="M7" s="13">
        <f t="shared" si="2"/>
        <v>0.73496870999999997</v>
      </c>
      <c r="N7" s="11">
        <f t="shared" si="0"/>
        <v>6.8466200099999996</v>
      </c>
      <c r="O7" s="12"/>
      <c r="P7" s="16">
        <f t="shared" si="3"/>
        <v>2266.4448187200001</v>
      </c>
      <c r="R7" s="359" t="s">
        <v>347</v>
      </c>
      <c r="S7" s="11">
        <v>2258.8632299999999</v>
      </c>
      <c r="T7" s="11">
        <v>3.4998509999999997E-2</v>
      </c>
      <c r="U7" s="11">
        <v>2.2085871E-2</v>
      </c>
      <c r="V7" s="12"/>
      <c r="W7" s="11">
        <v>4.0037303099999999</v>
      </c>
      <c r="X7" s="11">
        <v>2.0163210600000001</v>
      </c>
      <c r="Y7" s="11">
        <v>0.46549175999999998</v>
      </c>
      <c r="Z7" s="11">
        <v>16.465074926</v>
      </c>
      <c r="AB7" s="359" t="s">
        <v>347</v>
      </c>
      <c r="AC7" s="11">
        <v>2258.8632299999999</v>
      </c>
      <c r="AD7" s="13">
        <f t="shared" si="4"/>
        <v>0.73496870999999997</v>
      </c>
      <c r="AE7" s="11">
        <f t="shared" si="1"/>
        <v>6.8466200099999996</v>
      </c>
      <c r="AF7" s="12"/>
      <c r="AG7" s="16">
        <f t="shared" si="5"/>
        <v>2266.4448187200001</v>
      </c>
    </row>
    <row r="8" spans="1:33" ht="26.4">
      <c r="A8" s="10" t="s">
        <v>85</v>
      </c>
      <c r="B8" s="11">
        <v>275.86941899999999</v>
      </c>
      <c r="C8" s="11">
        <v>9.20406E-3</v>
      </c>
      <c r="D8" s="11">
        <v>1.269285E-3</v>
      </c>
      <c r="E8" s="12"/>
      <c r="F8" s="11">
        <v>0.56938286999999999</v>
      </c>
      <c r="G8" s="11">
        <v>0.52729760999999997</v>
      </c>
      <c r="H8" s="11">
        <v>0.13095908000000001</v>
      </c>
      <c r="I8" s="11">
        <v>0.40449233400000001</v>
      </c>
      <c r="K8" s="10" t="s">
        <v>85</v>
      </c>
      <c r="L8" s="11">
        <v>275.86941899999999</v>
      </c>
      <c r="M8" s="13">
        <f t="shared" si="2"/>
        <v>0.19328526000000001</v>
      </c>
      <c r="N8" s="11">
        <f t="shared" si="0"/>
        <v>0.39347834999999998</v>
      </c>
      <c r="O8" s="12"/>
      <c r="P8" s="16">
        <f t="shared" si="3"/>
        <v>276.45618260999998</v>
      </c>
      <c r="R8" s="359" t="s">
        <v>348</v>
      </c>
      <c r="S8" s="11">
        <v>275.86941899999999</v>
      </c>
      <c r="T8" s="11">
        <v>9.20406E-3</v>
      </c>
      <c r="U8" s="11">
        <v>1.269285E-3</v>
      </c>
      <c r="V8" s="12"/>
      <c r="W8" s="11">
        <v>0.56938286999999999</v>
      </c>
      <c r="X8" s="11">
        <v>0.52729760999999997</v>
      </c>
      <c r="Y8" s="11">
        <v>0.13095908000000001</v>
      </c>
      <c r="Z8" s="11">
        <v>0.40449233400000001</v>
      </c>
      <c r="AB8" s="359" t="s">
        <v>348</v>
      </c>
      <c r="AC8" s="11">
        <v>275.86941899999999</v>
      </c>
      <c r="AD8" s="13">
        <f t="shared" si="4"/>
        <v>0.19328526000000001</v>
      </c>
      <c r="AE8" s="11">
        <f t="shared" si="1"/>
        <v>0.39347834999999998</v>
      </c>
      <c r="AF8" s="12"/>
      <c r="AG8" s="16">
        <f t="shared" si="5"/>
        <v>276.45618260999998</v>
      </c>
    </row>
    <row r="9" spans="1:33">
      <c r="A9" s="10" t="s">
        <v>89</v>
      </c>
      <c r="B9" s="11">
        <v>1110.7766595000001</v>
      </c>
      <c r="C9" s="11">
        <v>0.32212056100000003</v>
      </c>
      <c r="D9" s="11">
        <v>0.147982065</v>
      </c>
      <c r="E9" s="12"/>
      <c r="F9" s="11">
        <v>6.7428999999999997</v>
      </c>
      <c r="G9" s="11">
        <v>25.107800000000001</v>
      </c>
      <c r="H9" s="11">
        <v>3.2053959999999999</v>
      </c>
      <c r="I9" s="11">
        <v>0.10251</v>
      </c>
      <c r="K9" s="10" t="s">
        <v>89</v>
      </c>
      <c r="L9" s="11">
        <v>1110.7766595000001</v>
      </c>
      <c r="M9" s="13">
        <f t="shared" si="2"/>
        <v>6.7645317810000005</v>
      </c>
      <c r="N9" s="11">
        <f t="shared" si="0"/>
        <v>45.874440149999998</v>
      </c>
      <c r="O9" s="12"/>
      <c r="P9" s="16">
        <f t="shared" si="3"/>
        <v>1163.4156314310001</v>
      </c>
      <c r="R9" s="359" t="s">
        <v>349</v>
      </c>
      <c r="S9" s="11">
        <v>1110.7766595000001</v>
      </c>
      <c r="T9" s="11">
        <v>0.32212056100000003</v>
      </c>
      <c r="U9" s="11">
        <v>0.147982065</v>
      </c>
      <c r="V9" s="12"/>
      <c r="W9" s="11">
        <v>6.7428999999999997</v>
      </c>
      <c r="X9" s="11">
        <v>25.107800000000001</v>
      </c>
      <c r="Y9" s="11">
        <v>3.2053959999999999</v>
      </c>
      <c r="Z9" s="11">
        <v>0.10251</v>
      </c>
      <c r="AB9" s="359" t="s">
        <v>349</v>
      </c>
      <c r="AC9" s="11">
        <v>1110.7766595000001</v>
      </c>
      <c r="AD9" s="13">
        <f t="shared" si="4"/>
        <v>6.7645317810000005</v>
      </c>
      <c r="AE9" s="11">
        <f t="shared" si="1"/>
        <v>45.874440149999998</v>
      </c>
      <c r="AF9" s="12"/>
      <c r="AG9" s="16">
        <f t="shared" si="5"/>
        <v>1163.4156314310001</v>
      </c>
    </row>
    <row r="10" spans="1:33">
      <c r="A10" s="10" t="s">
        <v>93</v>
      </c>
      <c r="B10" s="11">
        <v>957.53875019999998</v>
      </c>
      <c r="C10" s="11">
        <v>2.3148149560000002</v>
      </c>
      <c r="D10" s="11">
        <v>1.304488788E-2</v>
      </c>
      <c r="E10" s="12"/>
      <c r="F10" s="11">
        <v>1.044450162</v>
      </c>
      <c r="G10" s="11">
        <v>35.028946159999997</v>
      </c>
      <c r="H10" s="11">
        <v>3.7406897059999999</v>
      </c>
      <c r="I10" s="11">
        <v>6.5914313800000004</v>
      </c>
      <c r="K10" s="10" t="s">
        <v>93</v>
      </c>
      <c r="L10" s="11">
        <v>957.53875019999998</v>
      </c>
      <c r="M10" s="13">
        <f t="shared" si="2"/>
        <v>48.611114076000007</v>
      </c>
      <c r="N10" s="11">
        <f t="shared" si="0"/>
        <v>4.0439152427999998</v>
      </c>
      <c r="O10" s="12"/>
      <c r="P10" s="16">
        <f t="shared" si="3"/>
        <v>1010.1937795188001</v>
      </c>
      <c r="R10" s="359" t="s">
        <v>350</v>
      </c>
      <c r="S10" s="11">
        <v>957.53875019999998</v>
      </c>
      <c r="T10" s="11">
        <v>2.3148149560000002</v>
      </c>
      <c r="U10" s="11">
        <v>1.304488788E-2</v>
      </c>
      <c r="V10" s="12"/>
      <c r="W10" s="11">
        <v>1.044450162</v>
      </c>
      <c r="X10" s="11">
        <v>35.028946159999997</v>
      </c>
      <c r="Y10" s="11">
        <v>3.7406897059999999</v>
      </c>
      <c r="Z10" s="11">
        <v>6.5914313800000004</v>
      </c>
      <c r="AB10" s="359" t="s">
        <v>350</v>
      </c>
      <c r="AC10" s="11">
        <v>957.53875019999998</v>
      </c>
      <c r="AD10" s="13">
        <f t="shared" si="4"/>
        <v>48.611114076000007</v>
      </c>
      <c r="AE10" s="11">
        <f t="shared" si="1"/>
        <v>4.0439152427999998</v>
      </c>
      <c r="AF10" s="12"/>
      <c r="AG10" s="16">
        <f t="shared" si="5"/>
        <v>1010.1937795188001</v>
      </c>
    </row>
    <row r="11" spans="1:33">
      <c r="A11" s="8" t="s">
        <v>96</v>
      </c>
      <c r="B11" s="9">
        <v>5.1015999253490003</v>
      </c>
      <c r="C11" s="9">
        <v>5.5328977670399997</v>
      </c>
      <c r="D11" s="9">
        <v>0</v>
      </c>
      <c r="E11" s="9">
        <v>0</v>
      </c>
      <c r="F11" s="9">
        <v>0</v>
      </c>
      <c r="G11" s="9">
        <v>0</v>
      </c>
      <c r="H11" s="9">
        <v>4.6493599999999997</v>
      </c>
      <c r="I11" s="9">
        <v>0</v>
      </c>
      <c r="K11" s="8" t="s">
        <v>96</v>
      </c>
      <c r="L11" s="14">
        <v>5.1015999253490003</v>
      </c>
      <c r="M11" s="14">
        <f>C11*21</f>
        <v>116.19085310784</v>
      </c>
      <c r="N11" s="14">
        <v>0</v>
      </c>
      <c r="O11" s="14">
        <v>0</v>
      </c>
      <c r="P11" s="15">
        <f t="shared" si="3"/>
        <v>121.29245303318901</v>
      </c>
      <c r="R11" s="358" t="s">
        <v>351</v>
      </c>
      <c r="S11" s="9">
        <v>5.1015999253490003</v>
      </c>
      <c r="T11" s="9">
        <v>5.5328977670399997</v>
      </c>
      <c r="U11" s="9">
        <v>0</v>
      </c>
      <c r="V11" s="9">
        <v>0</v>
      </c>
      <c r="W11" s="9">
        <v>0</v>
      </c>
      <c r="X11" s="9">
        <v>0</v>
      </c>
      <c r="Y11" s="9">
        <v>4.6493599999999997</v>
      </c>
      <c r="Z11" s="9">
        <v>0</v>
      </c>
      <c r="AB11" s="358" t="s">
        <v>351</v>
      </c>
      <c r="AC11" s="14">
        <v>5.1015999253490003</v>
      </c>
      <c r="AD11" s="14">
        <f>T11*21</f>
        <v>116.19085310784</v>
      </c>
      <c r="AE11" s="14">
        <v>0</v>
      </c>
      <c r="AF11" s="14">
        <v>0</v>
      </c>
      <c r="AG11" s="15">
        <f t="shared" si="5"/>
        <v>121.29245303318901</v>
      </c>
    </row>
    <row r="12" spans="1:33">
      <c r="A12" s="10" t="s">
        <v>99</v>
      </c>
      <c r="B12" s="11">
        <v>2.4120132000000001</v>
      </c>
      <c r="C12" s="11">
        <v>0.85856882000000001</v>
      </c>
      <c r="D12" s="11">
        <v>0</v>
      </c>
      <c r="E12" s="12"/>
      <c r="F12" s="11">
        <v>0</v>
      </c>
      <c r="G12" s="11">
        <v>0</v>
      </c>
      <c r="H12" s="11">
        <v>0.82016</v>
      </c>
      <c r="I12" s="11">
        <v>0</v>
      </c>
      <c r="K12" s="10" t="s">
        <v>99</v>
      </c>
      <c r="L12" s="11">
        <v>2.4120132000000001</v>
      </c>
      <c r="M12" s="11">
        <f>C12*21</f>
        <v>18.029945220000002</v>
      </c>
      <c r="N12" s="11">
        <v>0</v>
      </c>
      <c r="O12" s="12"/>
      <c r="P12" s="16">
        <f t="shared" si="3"/>
        <v>20.441958420000002</v>
      </c>
      <c r="R12" s="359" t="s">
        <v>352</v>
      </c>
      <c r="S12" s="11">
        <v>2.4120132000000001</v>
      </c>
      <c r="T12" s="11">
        <v>0.85856882000000001</v>
      </c>
      <c r="U12" s="11">
        <v>0</v>
      </c>
      <c r="V12" s="12"/>
      <c r="W12" s="11">
        <v>0</v>
      </c>
      <c r="X12" s="11">
        <v>0</v>
      </c>
      <c r="Y12" s="11">
        <v>0.82016</v>
      </c>
      <c r="Z12" s="11">
        <v>0</v>
      </c>
      <c r="AB12" s="359" t="s">
        <v>352</v>
      </c>
      <c r="AC12" s="11">
        <v>2.4120132000000001</v>
      </c>
      <c r="AD12" s="11">
        <f>T12*21</f>
        <v>18.029945220000002</v>
      </c>
      <c r="AE12" s="11">
        <v>0</v>
      </c>
      <c r="AF12" s="12"/>
      <c r="AG12" s="16">
        <f t="shared" si="5"/>
        <v>20.441958420000002</v>
      </c>
    </row>
    <row r="13" spans="1:33">
      <c r="A13" s="10" t="s">
        <v>102</v>
      </c>
      <c r="B13" s="11">
        <v>2.6895867253489998</v>
      </c>
      <c r="C13" s="11">
        <v>4.6743289470400002</v>
      </c>
      <c r="D13" s="11">
        <v>0</v>
      </c>
      <c r="E13" s="12"/>
      <c r="F13" s="11">
        <v>0</v>
      </c>
      <c r="G13" s="11">
        <v>0</v>
      </c>
      <c r="H13" s="11">
        <v>3.8292000000000002</v>
      </c>
      <c r="I13" s="11">
        <v>0</v>
      </c>
      <c r="K13" s="10" t="s">
        <v>102</v>
      </c>
      <c r="L13" s="11">
        <v>2.6895867253489998</v>
      </c>
      <c r="M13" s="11">
        <f>C13*21</f>
        <v>98.160907887840011</v>
      </c>
      <c r="N13" s="11">
        <v>0</v>
      </c>
      <c r="O13" s="12"/>
      <c r="P13" s="16">
        <f t="shared" si="3"/>
        <v>100.85049461318901</v>
      </c>
      <c r="R13" s="359" t="s">
        <v>353</v>
      </c>
      <c r="S13" s="11">
        <v>2.6895867253489998</v>
      </c>
      <c r="T13" s="11">
        <v>4.6743289470400002</v>
      </c>
      <c r="U13" s="11">
        <v>0</v>
      </c>
      <c r="V13" s="12"/>
      <c r="W13" s="11">
        <v>0</v>
      </c>
      <c r="X13" s="11">
        <v>0</v>
      </c>
      <c r="Y13" s="11">
        <v>3.8292000000000002</v>
      </c>
      <c r="Z13" s="11">
        <v>0</v>
      </c>
      <c r="AB13" s="359" t="s">
        <v>353</v>
      </c>
      <c r="AC13" s="11">
        <v>2.6895867253489998</v>
      </c>
      <c r="AD13" s="11">
        <f>T13*21</f>
        <v>98.160907887840011</v>
      </c>
      <c r="AE13" s="11">
        <v>0</v>
      </c>
      <c r="AF13" s="12"/>
      <c r="AG13" s="16">
        <f t="shared" si="5"/>
        <v>100.85049461318901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228.07914592837901</v>
      </c>
      <c r="M15" s="14">
        <f>C16*21</f>
        <v>0</v>
      </c>
      <c r="N15" s="14">
        <f>D16*310</f>
        <v>0</v>
      </c>
      <c r="O15" s="14">
        <v>8.89315921848047</v>
      </c>
      <c r="P15" s="15">
        <f t="shared" si="3"/>
        <v>236.97230514685947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228.07914592837901</v>
      </c>
      <c r="AD15" s="14">
        <f>T16*21</f>
        <v>0</v>
      </c>
      <c r="AE15" s="14">
        <f>U16*310</f>
        <v>0</v>
      </c>
      <c r="AF15" s="14">
        <v>8.89315921848047</v>
      </c>
      <c r="AG15" s="15">
        <f t="shared" si="5"/>
        <v>236.97230514685947</v>
      </c>
    </row>
    <row r="16" spans="1:33" ht="26.4">
      <c r="A16" s="8" t="s">
        <v>74</v>
      </c>
      <c r="B16" s="9">
        <v>228.07914592837901</v>
      </c>
      <c r="C16" s="9">
        <v>0</v>
      </c>
      <c r="D16" s="9">
        <v>0</v>
      </c>
      <c r="E16" s="9">
        <v>8.89315921848047</v>
      </c>
      <c r="F16" s="9">
        <v>4.1599999999999996E-3</v>
      </c>
      <c r="G16" s="9">
        <v>7.2981299999999996</v>
      </c>
      <c r="H16" s="9">
        <v>1.91032</v>
      </c>
      <c r="I16" s="9">
        <v>1.31341</v>
      </c>
      <c r="K16" s="8" t="s">
        <v>78</v>
      </c>
      <c r="L16" s="14">
        <v>216.61964942837901</v>
      </c>
      <c r="M16" s="14">
        <v>0</v>
      </c>
      <c r="N16" s="14">
        <v>0</v>
      </c>
      <c r="O16" s="14">
        <v>0</v>
      </c>
      <c r="P16" s="15">
        <f t="shared" si="3"/>
        <v>216.61964942837901</v>
      </c>
      <c r="R16" s="358" t="s">
        <v>356</v>
      </c>
      <c r="S16" s="9">
        <v>228.07914592837901</v>
      </c>
      <c r="T16" s="9">
        <v>0</v>
      </c>
      <c r="U16" s="9">
        <v>0</v>
      </c>
      <c r="V16" s="9">
        <v>8.89315921848047</v>
      </c>
      <c r="W16" s="9">
        <v>4.1599999999999996E-3</v>
      </c>
      <c r="X16" s="9">
        <v>7.2981299999999996</v>
      </c>
      <c r="Y16" s="9">
        <v>1.91032</v>
      </c>
      <c r="Z16" s="9">
        <v>1.31341</v>
      </c>
      <c r="AB16" s="358" t="s">
        <v>357</v>
      </c>
      <c r="AC16" s="14">
        <v>216.61964942837901</v>
      </c>
      <c r="AD16" s="14">
        <v>0</v>
      </c>
      <c r="AE16" s="14">
        <v>0</v>
      </c>
      <c r="AF16" s="14">
        <v>0</v>
      </c>
      <c r="AG16" s="15">
        <f t="shared" si="5"/>
        <v>216.61964942837901</v>
      </c>
    </row>
    <row r="17" spans="1:33">
      <c r="A17" s="8" t="s">
        <v>78</v>
      </c>
      <c r="B17" s="9">
        <v>216.61964942837901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200.2603536</v>
      </c>
      <c r="M17" s="12"/>
      <c r="N17" s="12"/>
      <c r="O17" s="12"/>
      <c r="P17" s="16">
        <f t="shared" si="3"/>
        <v>200.2603536</v>
      </c>
      <c r="R17" s="358" t="s">
        <v>357</v>
      </c>
      <c r="S17" s="9">
        <v>216.61964942837901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200.2603536</v>
      </c>
      <c r="AD17" s="12"/>
      <c r="AE17" s="12"/>
      <c r="AF17" s="12"/>
      <c r="AG17" s="16">
        <f t="shared" si="5"/>
        <v>200.2603536</v>
      </c>
    </row>
    <row r="18" spans="1:33">
      <c r="A18" s="10" t="s">
        <v>82</v>
      </c>
      <c r="B18" s="11">
        <v>200.2603536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7.2050999999999998</v>
      </c>
      <c r="M18" s="12"/>
      <c r="N18" s="12"/>
      <c r="O18" s="12"/>
      <c r="P18" s="16">
        <f t="shared" si="3"/>
        <v>7.2050999999999998</v>
      </c>
      <c r="R18" s="359" t="s">
        <v>358</v>
      </c>
      <c r="S18" s="11">
        <v>200.2603536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7.2050999999999998</v>
      </c>
      <c r="AD18" s="12"/>
      <c r="AE18" s="12"/>
      <c r="AF18" s="12"/>
      <c r="AG18" s="16">
        <f t="shared" si="5"/>
        <v>7.2050999999999998</v>
      </c>
    </row>
    <row r="19" spans="1:33">
      <c r="A19" s="10" t="s">
        <v>86</v>
      </c>
      <c r="B19" s="11">
        <v>7.2050999999999998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0.21315455699999999</v>
      </c>
      <c r="M19" s="12"/>
      <c r="N19" s="12"/>
      <c r="O19" s="12"/>
      <c r="P19" s="16">
        <f t="shared" si="3"/>
        <v>0.21315455699999999</v>
      </c>
      <c r="R19" s="359" t="s">
        <v>359</v>
      </c>
      <c r="S19" s="11">
        <v>7.2050999999999998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0.21315455699999999</v>
      </c>
      <c r="AD19" s="12"/>
      <c r="AE19" s="12"/>
      <c r="AF19" s="12"/>
      <c r="AG19" s="16">
        <f t="shared" si="5"/>
        <v>0.21315455699999999</v>
      </c>
    </row>
    <row r="20" spans="1:33">
      <c r="A20" s="10" t="s">
        <v>90</v>
      </c>
      <c r="B20" s="11">
        <v>0.21315455699999999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8.94104127137925</v>
      </c>
      <c r="M20" s="12"/>
      <c r="N20" s="12"/>
      <c r="O20" s="12"/>
      <c r="P20" s="16">
        <f t="shared" si="3"/>
        <v>8.94104127137925</v>
      </c>
      <c r="R20" s="359" t="s">
        <v>360</v>
      </c>
      <c r="S20" s="11">
        <v>0.21315455699999999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8.94104127137925</v>
      </c>
      <c r="AD20" s="12"/>
      <c r="AE20" s="12"/>
      <c r="AF20" s="12"/>
      <c r="AG20" s="16">
        <f t="shared" si="5"/>
        <v>8.94104127137925</v>
      </c>
    </row>
    <row r="21" spans="1:33">
      <c r="A21" s="10" t="s">
        <v>94</v>
      </c>
      <c r="B21" s="11">
        <v>8.94104127137925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11.4594965</v>
      </c>
      <c r="M21" s="14">
        <v>0</v>
      </c>
      <c r="N21" s="14">
        <v>0</v>
      </c>
      <c r="O21" s="14">
        <v>0</v>
      </c>
      <c r="P21" s="15">
        <f t="shared" si="3"/>
        <v>11.4594965</v>
      </c>
      <c r="R21" s="359" t="s">
        <v>361</v>
      </c>
      <c r="S21" s="11">
        <v>8.94104127137925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11.4594965</v>
      </c>
      <c r="AD21" s="14">
        <v>0</v>
      </c>
      <c r="AE21" s="14">
        <v>0</v>
      </c>
      <c r="AF21" s="14">
        <v>0</v>
      </c>
      <c r="AG21" s="15">
        <f t="shared" si="5"/>
        <v>11.4594965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3.3533500000000001E-2</v>
      </c>
      <c r="M22" s="11">
        <v>0</v>
      </c>
      <c r="N22" s="12"/>
      <c r="O22" s="12"/>
      <c r="P22" s="16">
        <f t="shared" si="3"/>
        <v>3.3533500000000001E-2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3.3533500000000001E-2</v>
      </c>
      <c r="AD22" s="11">
        <v>0</v>
      </c>
      <c r="AE22" s="12"/>
      <c r="AF22" s="12"/>
      <c r="AG22" s="16">
        <f t="shared" si="5"/>
        <v>3.3533500000000001E-2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</v>
      </c>
      <c r="M23" s="14">
        <v>0</v>
      </c>
      <c r="N23" s="14">
        <v>0</v>
      </c>
      <c r="O23" s="14">
        <v>0</v>
      </c>
      <c r="P23" s="15">
        <f t="shared" si="3"/>
        <v>0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</v>
      </c>
      <c r="AD23" s="14">
        <v>0</v>
      </c>
      <c r="AE23" s="14">
        <v>0</v>
      </c>
      <c r="AF23" s="14">
        <v>0</v>
      </c>
      <c r="AG23" s="15">
        <f t="shared" si="5"/>
        <v>0</v>
      </c>
    </row>
    <row r="24" spans="1:33">
      <c r="A24" s="8" t="s">
        <v>97</v>
      </c>
      <c r="B24" s="9">
        <v>11.4594965</v>
      </c>
      <c r="C24" s="9">
        <v>0</v>
      </c>
      <c r="D24" s="9">
        <v>0</v>
      </c>
      <c r="E24" s="9">
        <v>0</v>
      </c>
      <c r="F24" s="9">
        <v>4.0000000000000001E-3</v>
      </c>
      <c r="G24" s="9">
        <v>7.2972799999999998</v>
      </c>
      <c r="H24" s="9">
        <v>0</v>
      </c>
      <c r="I24" s="9">
        <v>1.3130999999999999</v>
      </c>
      <c r="K24" s="10" t="s">
        <v>105</v>
      </c>
      <c r="L24" s="11">
        <v>0</v>
      </c>
      <c r="M24" s="12"/>
      <c r="N24" s="12"/>
      <c r="O24" s="12"/>
      <c r="P24" s="16">
        <f t="shared" si="3"/>
        <v>0</v>
      </c>
      <c r="R24" s="358" t="s">
        <v>364</v>
      </c>
      <c r="S24" s="9">
        <v>11.4594965</v>
      </c>
      <c r="T24" s="9">
        <v>0</v>
      </c>
      <c r="U24" s="9">
        <v>0</v>
      </c>
      <c r="V24" s="9">
        <v>0</v>
      </c>
      <c r="W24" s="9">
        <v>4.0000000000000001E-3</v>
      </c>
      <c r="X24" s="9">
        <v>7.2972799999999998</v>
      </c>
      <c r="Y24" s="9">
        <v>0</v>
      </c>
      <c r="Z24" s="9">
        <v>1.3130999999999999</v>
      </c>
      <c r="AB24" s="359" t="s">
        <v>368</v>
      </c>
      <c r="AC24" s="11">
        <v>0</v>
      </c>
      <c r="AD24" s="12"/>
      <c r="AE24" s="12"/>
      <c r="AF24" s="12"/>
      <c r="AG24" s="16">
        <f t="shared" si="5"/>
        <v>0</v>
      </c>
    </row>
    <row r="25" spans="1:33">
      <c r="A25" s="10" t="s">
        <v>100</v>
      </c>
      <c r="B25" s="11">
        <v>3.3533500000000001E-2</v>
      </c>
      <c r="C25" s="11">
        <v>0</v>
      </c>
      <c r="D25" s="12"/>
      <c r="E25" s="12"/>
      <c r="F25" s="11">
        <v>4.0000000000000001E-3</v>
      </c>
      <c r="G25" s="11">
        <v>2.1000000000000001E-2</v>
      </c>
      <c r="H25" s="11">
        <v>0</v>
      </c>
      <c r="I25" s="11">
        <v>0</v>
      </c>
      <c r="K25" s="10" t="s">
        <v>107</v>
      </c>
      <c r="L25" s="11">
        <v>0</v>
      </c>
      <c r="M25" s="12"/>
      <c r="N25" s="12"/>
      <c r="O25" s="12"/>
      <c r="P25" s="16">
        <f t="shared" si="3"/>
        <v>0</v>
      </c>
      <c r="R25" s="359" t="s">
        <v>365</v>
      </c>
      <c r="S25" s="11">
        <v>3.3533500000000001E-2</v>
      </c>
      <c r="T25" s="11">
        <v>0</v>
      </c>
      <c r="U25" s="12"/>
      <c r="V25" s="12"/>
      <c r="W25" s="11">
        <v>4.0000000000000001E-3</v>
      </c>
      <c r="X25" s="11">
        <v>2.1000000000000001E-2</v>
      </c>
      <c r="Y25" s="11">
        <v>0</v>
      </c>
      <c r="Z25" s="11">
        <v>0</v>
      </c>
      <c r="AB25" s="359" t="s">
        <v>369</v>
      </c>
      <c r="AC25" s="11">
        <v>0</v>
      </c>
      <c r="AD25" s="12"/>
      <c r="AE25" s="12"/>
      <c r="AF25" s="12"/>
      <c r="AG25" s="16">
        <f t="shared" si="5"/>
        <v>0</v>
      </c>
    </row>
    <row r="26" spans="1:33" ht="26.4">
      <c r="A26" s="122" t="s">
        <v>194</v>
      </c>
      <c r="B26" s="123">
        <v>11.425963000000001</v>
      </c>
      <c r="C26" s="123">
        <v>0</v>
      </c>
      <c r="D26" s="123">
        <v>0</v>
      </c>
      <c r="E26" s="123">
        <v>0</v>
      </c>
      <c r="F26" s="123">
        <v>0</v>
      </c>
      <c r="G26" s="123">
        <v>7.2762799999999999</v>
      </c>
      <c r="H26" s="123">
        <v>0</v>
      </c>
      <c r="I26" s="123">
        <v>1.3130999999999999</v>
      </c>
      <c r="K26" s="8" t="s">
        <v>109</v>
      </c>
      <c r="L26" s="14">
        <v>0</v>
      </c>
      <c r="M26" s="14">
        <v>0</v>
      </c>
      <c r="N26" s="14">
        <v>0</v>
      </c>
      <c r="O26" s="14">
        <v>8.89315921848047</v>
      </c>
      <c r="P26" s="15">
        <f t="shared" si="3"/>
        <v>8.89315921848047</v>
      </c>
      <c r="R26" s="359" t="s">
        <v>366</v>
      </c>
      <c r="S26" s="123">
        <v>11.425963000000001</v>
      </c>
      <c r="T26" s="123">
        <v>0</v>
      </c>
      <c r="U26" s="123">
        <v>0</v>
      </c>
      <c r="V26" s="123">
        <v>0</v>
      </c>
      <c r="W26" s="123">
        <v>0</v>
      </c>
      <c r="X26" s="123">
        <v>7.2762799999999999</v>
      </c>
      <c r="Y26" s="123">
        <v>0</v>
      </c>
      <c r="Z26" s="123">
        <v>1.3130999999999999</v>
      </c>
      <c r="AB26" s="358" t="s">
        <v>373</v>
      </c>
      <c r="AC26" s="14">
        <v>0</v>
      </c>
      <c r="AD26" s="14">
        <v>0</v>
      </c>
      <c r="AE26" s="14">
        <v>0</v>
      </c>
      <c r="AF26" s="14">
        <v>8.89315921848047</v>
      </c>
      <c r="AG26" s="15">
        <f t="shared" si="5"/>
        <v>8.89315921848047</v>
      </c>
    </row>
    <row r="27" spans="1:33" ht="26.4">
      <c r="A27" s="8" t="s">
        <v>103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10" t="s">
        <v>111</v>
      </c>
      <c r="L27" s="12"/>
      <c r="M27" s="12"/>
      <c r="N27" s="12"/>
      <c r="O27" s="11">
        <v>8.89315921848047</v>
      </c>
      <c r="P27" s="16">
        <f t="shared" si="3"/>
        <v>8.89315921848047</v>
      </c>
      <c r="R27" s="358" t="s">
        <v>367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B27" s="359" t="s">
        <v>374</v>
      </c>
      <c r="AC27" s="12"/>
      <c r="AD27" s="12"/>
      <c r="AE27" s="12"/>
      <c r="AF27" s="11">
        <v>8.89315921848047</v>
      </c>
      <c r="AG27" s="16">
        <f t="shared" si="5"/>
        <v>8.89315921848047</v>
      </c>
    </row>
    <row r="28" spans="1:33">
      <c r="A28" s="10" t="s">
        <v>105</v>
      </c>
      <c r="B28" s="11">
        <v>0</v>
      </c>
      <c r="C28" s="12"/>
      <c r="D28" s="12"/>
      <c r="E28" s="12"/>
      <c r="F28" s="11">
        <v>0</v>
      </c>
      <c r="G28" s="11">
        <v>0</v>
      </c>
      <c r="H28" s="11">
        <v>0</v>
      </c>
      <c r="I28" s="11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0</v>
      </c>
      <c r="T28" s="12"/>
      <c r="U28" s="12"/>
      <c r="V28" s="12"/>
      <c r="W28" s="11">
        <v>0</v>
      </c>
      <c r="X28" s="11">
        <v>0</v>
      </c>
      <c r="Y28" s="11">
        <v>0</v>
      </c>
      <c r="Z28" s="11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0</v>
      </c>
      <c r="C29" s="12"/>
      <c r="D29" s="12"/>
      <c r="E29" s="12"/>
      <c r="F29" s="11">
        <v>0</v>
      </c>
      <c r="G29" s="11">
        <v>0</v>
      </c>
      <c r="H29" s="11">
        <v>0</v>
      </c>
      <c r="I29" s="11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</v>
      </c>
      <c r="T29" s="12"/>
      <c r="U29" s="12"/>
      <c r="V29" s="12"/>
      <c r="W29" s="11">
        <v>0</v>
      </c>
      <c r="X29" s="11">
        <v>0</v>
      </c>
      <c r="Y29" s="11">
        <v>0</v>
      </c>
      <c r="Z29" s="11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1">
        <v>0</v>
      </c>
      <c r="G30" s="11">
        <v>0</v>
      </c>
      <c r="H30" s="11">
        <v>0</v>
      </c>
      <c r="I30" s="11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1">
        <v>0</v>
      </c>
      <c r="X30" s="11">
        <v>0</v>
      </c>
      <c r="Y30" s="11">
        <v>0</v>
      </c>
      <c r="Z30" s="11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1">
        <v>0</v>
      </c>
      <c r="G31" s="11">
        <v>0</v>
      </c>
      <c r="H31" s="11">
        <v>0</v>
      </c>
      <c r="I31" s="11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1">
        <v>0</v>
      </c>
      <c r="X31" s="11">
        <v>0</v>
      </c>
      <c r="Y31" s="11">
        <v>0</v>
      </c>
      <c r="Z31" s="11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-10221.397809956799</v>
      </c>
      <c r="M32" s="14">
        <f>C46*21</f>
        <v>1739.2054952638609</v>
      </c>
      <c r="N32" s="14">
        <f>D46*310</f>
        <v>1487.3722971229452</v>
      </c>
      <c r="O32" s="14">
        <v>0</v>
      </c>
      <c r="P32" s="15">
        <f t="shared" si="3"/>
        <v>-6994.8200175699931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-10221.397809956799</v>
      </c>
      <c r="AD32" s="14">
        <f>T46*21</f>
        <v>1739.2054952638609</v>
      </c>
      <c r="AE32" s="14">
        <f>U46*310</f>
        <v>1487.3722971229452</v>
      </c>
      <c r="AF32" s="14">
        <v>0</v>
      </c>
      <c r="AG32" s="15">
        <f t="shared" ref="AG32:AG51" si="6">SUM(AC32:AF32)</f>
        <v>-6994.8200175699931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8.89315921848047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1700.0503159499999</v>
      </c>
      <c r="N33" s="14">
        <f>D47*310</f>
        <v>103.72202035722367</v>
      </c>
      <c r="O33" s="14">
        <v>0</v>
      </c>
      <c r="P33" s="15">
        <f t="shared" si="3"/>
        <v>1803.7723363072237</v>
      </c>
      <c r="R33" s="358" t="s">
        <v>373</v>
      </c>
      <c r="S33" s="9">
        <v>0</v>
      </c>
      <c r="T33" s="9">
        <v>0</v>
      </c>
      <c r="U33" s="9">
        <v>0</v>
      </c>
      <c r="V33" s="9">
        <v>8.89315921848047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1700.0503159499999</v>
      </c>
      <c r="AE33" s="14">
        <f>U47*310</f>
        <v>103.72202035722367</v>
      </c>
      <c r="AF33" s="14">
        <v>0</v>
      </c>
      <c r="AG33" s="15">
        <f t="shared" si="6"/>
        <v>1803.7723363072237</v>
      </c>
    </row>
    <row r="34" spans="1:33">
      <c r="A34" s="10" t="s">
        <v>111</v>
      </c>
      <c r="B34" s="12"/>
      <c r="C34" s="12"/>
      <c r="D34" s="12"/>
      <c r="E34" s="11">
        <v>8.89315921848047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1649.541831</v>
      </c>
      <c r="N34" s="12"/>
      <c r="O34" s="12"/>
      <c r="P34" s="16">
        <f t="shared" si="3"/>
        <v>1649.541831</v>
      </c>
      <c r="R34" s="359" t="s">
        <v>374</v>
      </c>
      <c r="S34" s="12"/>
      <c r="T34" s="12"/>
      <c r="U34" s="12"/>
      <c r="V34" s="11">
        <v>8.89315921848047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1649.541831</v>
      </c>
      <c r="AE34" s="12"/>
      <c r="AF34" s="12"/>
      <c r="AG34" s="16">
        <f t="shared" si="6"/>
        <v>1649.541831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50.508484950000003</v>
      </c>
      <c r="N35" s="11">
        <f>D49*310</f>
        <v>103.72202035722367</v>
      </c>
      <c r="O35" s="12"/>
      <c r="P35" s="16">
        <f t="shared" si="3"/>
        <v>154.23050530722367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50.508484950000003</v>
      </c>
      <c r="AE35" s="11">
        <f>U49*310</f>
        <v>103.72202035722367</v>
      </c>
      <c r="AF35" s="12"/>
      <c r="AG35" s="16">
        <f t="shared" si="6"/>
        <v>154.23050530722367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-10219.421663155101</v>
      </c>
      <c r="M36" s="14">
        <v>0</v>
      </c>
      <c r="N36" s="14">
        <v>0</v>
      </c>
      <c r="O36" s="14">
        <v>0</v>
      </c>
      <c r="P36" s="15">
        <f t="shared" si="3"/>
        <v>-10219.421663155101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-10219.421663155101</v>
      </c>
      <c r="AD36" s="14">
        <v>0</v>
      </c>
      <c r="AE36" s="14">
        <v>0</v>
      </c>
      <c r="AF36" s="14">
        <v>0</v>
      </c>
      <c r="AG36" s="15">
        <f t="shared" si="6"/>
        <v>-10219.421663155101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-6830.8826631551001</v>
      </c>
      <c r="M37" s="12"/>
      <c r="N37" s="12"/>
      <c r="O37" s="12"/>
      <c r="P37" s="16">
        <f t="shared" si="3"/>
        <v>-6830.8826631551001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-6830.8826631551001</v>
      </c>
      <c r="AD37" s="12"/>
      <c r="AE37" s="12"/>
      <c r="AF37" s="12"/>
      <c r="AG37" s="16">
        <f t="shared" si="6"/>
        <v>-6830.8826631551001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-3388.5390000000002</v>
      </c>
      <c r="M38" s="12"/>
      <c r="N38" s="12"/>
      <c r="O38" s="12"/>
      <c r="P38" s="16">
        <f t="shared" si="3"/>
        <v>-3388.5390000000002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-3388.5390000000002</v>
      </c>
      <c r="AD38" s="12"/>
      <c r="AE38" s="12"/>
      <c r="AF38" s="12"/>
      <c r="AG38" s="16">
        <f t="shared" si="6"/>
        <v>-3388.5390000000002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39.155179313861105</v>
      </c>
      <c r="N39" s="14">
        <f>D57*310</f>
        <v>1383.6502767657205</v>
      </c>
      <c r="O39" s="14">
        <v>0</v>
      </c>
      <c r="P39" s="15">
        <f t="shared" si="3"/>
        <v>1422.8054560795815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39.155179313861105</v>
      </c>
      <c r="AE39" s="14">
        <f>U57*310</f>
        <v>1383.6502767657205</v>
      </c>
      <c r="AF39" s="14">
        <v>0</v>
      </c>
      <c r="AG39" s="15">
        <f t="shared" si="6"/>
        <v>1422.8054560795815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13.909801248000001</v>
      </c>
      <c r="N40" s="11">
        <f>D58*310</f>
        <v>5.3338492119999996</v>
      </c>
      <c r="O40" s="12"/>
      <c r="P40" s="16">
        <f t="shared" si="3"/>
        <v>19.243650460000001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13.909801248000001</v>
      </c>
      <c r="AE40" s="11">
        <f>U58*310</f>
        <v>5.3338492119999996</v>
      </c>
      <c r="AF40" s="12"/>
      <c r="AG40" s="16">
        <f t="shared" si="6"/>
        <v>19.243650460000001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952.82561342375152</v>
      </c>
      <c r="O41" s="12"/>
      <c r="P41" s="16">
        <f t="shared" si="3"/>
        <v>952.82561342375152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952.82561342375152</v>
      </c>
      <c r="AF41" s="12"/>
      <c r="AG41" s="16">
        <f t="shared" si="6"/>
        <v>952.82561342375152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378.43985368818488</v>
      </c>
      <c r="O42" s="12"/>
      <c r="P42" s="16">
        <f t="shared" si="3"/>
        <v>378.43985368818488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378.43985368818488</v>
      </c>
      <c r="AF42" s="12"/>
      <c r="AG42" s="16">
        <f t="shared" si="6"/>
        <v>378.43985368818488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1.6000000000000001E-4</v>
      </c>
      <c r="G43" s="9">
        <v>8.4999999999999995E-4</v>
      </c>
      <c r="H43" s="9">
        <v>1.91032</v>
      </c>
      <c r="I43" s="9">
        <v>3.1E-4</v>
      </c>
      <c r="K43" s="10" t="s">
        <v>110</v>
      </c>
      <c r="L43" s="12"/>
      <c r="M43" s="12"/>
      <c r="N43" s="11">
        <f>D61*310</f>
        <v>47.050960441785449</v>
      </c>
      <c r="O43" s="12"/>
      <c r="P43" s="16">
        <f t="shared" si="3"/>
        <v>47.050960441785449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1.6000000000000001E-4</v>
      </c>
      <c r="X43" s="9">
        <v>8.4999999999999995E-4</v>
      </c>
      <c r="Y43" s="9">
        <v>1.91032</v>
      </c>
      <c r="Z43" s="9">
        <v>3.1E-4</v>
      </c>
      <c r="AB43" s="359" t="s">
        <v>399</v>
      </c>
      <c r="AC43" s="12"/>
      <c r="AD43" s="12"/>
      <c r="AE43" s="11">
        <f>U61*310</f>
        <v>47.050960441785449</v>
      </c>
      <c r="AF43" s="12"/>
      <c r="AG43" s="16">
        <f t="shared" si="6"/>
        <v>47.050960441785449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1.6000000000000001E-4</v>
      </c>
      <c r="G44" s="11">
        <v>8.4999999999999995E-4</v>
      </c>
      <c r="H44" s="11">
        <v>3.1E-4</v>
      </c>
      <c r="I44" s="11">
        <v>3.1E-4</v>
      </c>
      <c r="K44" s="10" t="s">
        <v>112</v>
      </c>
      <c r="L44" s="12"/>
      <c r="M44" s="11">
        <f>C62*21</f>
        <v>25.2453780658611</v>
      </c>
      <c r="N44" s="12"/>
      <c r="O44" s="12"/>
      <c r="P44" s="16">
        <f t="shared" si="3"/>
        <v>25.2453780658611</v>
      </c>
      <c r="R44" s="359" t="s">
        <v>382</v>
      </c>
      <c r="S44" s="11">
        <v>0</v>
      </c>
      <c r="T44" s="11">
        <v>0</v>
      </c>
      <c r="U44" s="12"/>
      <c r="V44" s="12"/>
      <c r="W44" s="11">
        <v>1.6000000000000001E-4</v>
      </c>
      <c r="X44" s="11">
        <v>8.4999999999999995E-4</v>
      </c>
      <c r="Y44" s="11">
        <v>3.1E-4</v>
      </c>
      <c r="Z44" s="11">
        <v>3.1E-4</v>
      </c>
      <c r="AB44" s="359" t="s">
        <v>400</v>
      </c>
      <c r="AC44" s="12"/>
      <c r="AD44" s="11">
        <f>T62*21</f>
        <v>25.2453780658611</v>
      </c>
      <c r="AE44" s="12"/>
      <c r="AF44" s="12"/>
      <c r="AG44" s="16">
        <f t="shared" si="6"/>
        <v>25.2453780658611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1.91001</v>
      </c>
      <c r="I45" s="11">
        <v>0</v>
      </c>
      <c r="K45" s="8" t="s">
        <v>114</v>
      </c>
      <c r="L45" s="14">
        <v>-1.9761468016949999</v>
      </c>
      <c r="M45" s="14">
        <v>0</v>
      </c>
      <c r="N45" s="14">
        <v>0</v>
      </c>
      <c r="O45" s="14">
        <v>0</v>
      </c>
      <c r="P45" s="15">
        <f t="shared" si="3"/>
        <v>-1.9761468016949999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1.91001</v>
      </c>
      <c r="Z45" s="11">
        <v>0</v>
      </c>
      <c r="AB45" s="358" t="s">
        <v>401</v>
      </c>
      <c r="AC45" s="14">
        <v>-1.9761468016949999</v>
      </c>
      <c r="AD45" s="14">
        <v>0</v>
      </c>
      <c r="AE45" s="14">
        <v>0</v>
      </c>
      <c r="AF45" s="14">
        <v>0</v>
      </c>
      <c r="AG45" s="15">
        <f t="shared" si="6"/>
        <v>-1.9761468016949999</v>
      </c>
    </row>
    <row r="46" spans="1:33" ht="26.4">
      <c r="A46" s="8" t="s">
        <v>75</v>
      </c>
      <c r="B46" s="9">
        <v>-10221.397809956799</v>
      </c>
      <c r="C46" s="9">
        <v>82.819309298279094</v>
      </c>
      <c r="D46" s="9">
        <v>4.7979751520095002</v>
      </c>
      <c r="E46" s="9">
        <v>0</v>
      </c>
      <c r="F46" s="9">
        <v>0.61298037999999999</v>
      </c>
      <c r="G46" s="9">
        <v>22.556856679999999</v>
      </c>
      <c r="H46" s="9">
        <v>0</v>
      </c>
      <c r="I46" s="9">
        <v>0</v>
      </c>
      <c r="K46" s="10" t="s">
        <v>116</v>
      </c>
      <c r="L46" s="11">
        <v>-1.9761468016949999</v>
      </c>
      <c r="M46" s="12"/>
      <c r="N46" s="12"/>
      <c r="O46" s="12"/>
      <c r="P46" s="16">
        <f t="shared" si="3"/>
        <v>-1.9761468016949999</v>
      </c>
      <c r="R46" s="358" t="s">
        <v>384</v>
      </c>
      <c r="S46" s="9">
        <v>-10221.397809956799</v>
      </c>
      <c r="T46" s="9">
        <v>82.819309298279094</v>
      </c>
      <c r="U46" s="9">
        <v>4.7979751520095002</v>
      </c>
      <c r="V46" s="9">
        <v>0</v>
      </c>
      <c r="W46" s="9">
        <v>0.61298037999999999</v>
      </c>
      <c r="X46" s="9">
        <v>22.556856679999999</v>
      </c>
      <c r="Y46" s="9">
        <v>0</v>
      </c>
      <c r="Z46" s="9">
        <v>0</v>
      </c>
      <c r="AB46" s="359" t="s">
        <v>402</v>
      </c>
      <c r="AC46" s="11">
        <v>-1.9761468016949999</v>
      </c>
      <c r="AD46" s="12"/>
      <c r="AE46" s="12"/>
      <c r="AF46" s="12"/>
      <c r="AG46" s="16">
        <f t="shared" si="6"/>
        <v>-1.9761468016949999</v>
      </c>
    </row>
    <row r="47" spans="1:33">
      <c r="A47" s="8" t="s">
        <v>79</v>
      </c>
      <c r="B47" s="9">
        <v>0</v>
      </c>
      <c r="C47" s="9">
        <v>80.954776949999996</v>
      </c>
      <c r="D47" s="9">
        <v>0.33458716244265702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4.2100874815999996</v>
      </c>
      <c r="M47" s="14">
        <f>C65*21</f>
        <v>353.7261212779959</v>
      </c>
      <c r="N47" s="14">
        <f>D65*310</f>
        <v>58.327193726673485</v>
      </c>
      <c r="O47" s="14">
        <v>0</v>
      </c>
      <c r="P47" s="15">
        <f t="shared" si="3"/>
        <v>416.2634024862694</v>
      </c>
      <c r="R47" s="358" t="s">
        <v>385</v>
      </c>
      <c r="S47" s="9">
        <v>0</v>
      </c>
      <c r="T47" s="9">
        <v>80.954776949999996</v>
      </c>
      <c r="U47" s="9">
        <v>0.33458716244265702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4.2100874815999996</v>
      </c>
      <c r="AD47" s="14">
        <f>T65*21</f>
        <v>353.7261212779959</v>
      </c>
      <c r="AE47" s="14">
        <f>U65*310</f>
        <v>58.327193726673485</v>
      </c>
      <c r="AF47" s="14">
        <v>0</v>
      </c>
      <c r="AG47" s="15">
        <f t="shared" si="6"/>
        <v>416.2634024862694</v>
      </c>
    </row>
    <row r="48" spans="1:33">
      <c r="A48" s="10" t="s">
        <v>83</v>
      </c>
      <c r="B48" s="12"/>
      <c r="C48" s="11">
        <v>78.549610999999999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235.10758712926588</v>
      </c>
      <c r="N48" s="13">
        <v>0</v>
      </c>
      <c r="O48" s="13">
        <v>0</v>
      </c>
      <c r="P48" s="16">
        <f t="shared" si="3"/>
        <v>235.10758712926588</v>
      </c>
      <c r="R48" s="359" t="s">
        <v>386</v>
      </c>
      <c r="S48" s="12"/>
      <c r="T48" s="11">
        <v>78.549610999999999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235.10758712926588</v>
      </c>
      <c r="AE48" s="13">
        <v>0</v>
      </c>
      <c r="AF48" s="13">
        <v>0</v>
      </c>
      <c r="AG48" s="16">
        <f t="shared" si="6"/>
        <v>235.10758712926588</v>
      </c>
    </row>
    <row r="49" spans="1:33">
      <c r="A49" s="10" t="s">
        <v>87</v>
      </c>
      <c r="B49" s="12"/>
      <c r="C49" s="11">
        <v>2.4051659500000002</v>
      </c>
      <c r="D49" s="11">
        <v>0.33458716244265702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2.6208</v>
      </c>
      <c r="N49" s="13">
        <f>D67*310</f>
        <v>2.3212799999999998</v>
      </c>
      <c r="O49" s="13">
        <v>0</v>
      </c>
      <c r="P49" s="16">
        <f t="shared" si="3"/>
        <v>4.9420799999999998</v>
      </c>
      <c r="R49" s="359" t="s">
        <v>387</v>
      </c>
      <c r="S49" s="12"/>
      <c r="T49" s="11">
        <v>2.4051659500000002</v>
      </c>
      <c r="U49" s="11">
        <v>0.33458716244265702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2.6208</v>
      </c>
      <c r="AE49" s="13">
        <f>U67*310</f>
        <v>2.3212799999999998</v>
      </c>
      <c r="AF49" s="13">
        <v>0</v>
      </c>
      <c r="AG49" s="16">
        <f t="shared" si="6"/>
        <v>4.9420799999999998</v>
      </c>
    </row>
    <row r="50" spans="1:33" ht="26.4">
      <c r="A50" s="8" t="s">
        <v>91</v>
      </c>
      <c r="B50" s="9">
        <v>-10219.421663155101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4.2100874815999996</v>
      </c>
      <c r="M50" s="13">
        <f>C68*21</f>
        <v>12.736815</v>
      </c>
      <c r="N50" s="13">
        <f>D68*310</f>
        <v>3.3843537000000001</v>
      </c>
      <c r="O50" s="13">
        <v>0</v>
      </c>
      <c r="P50" s="16">
        <f t="shared" si="3"/>
        <v>20.331256181599997</v>
      </c>
      <c r="R50" s="358" t="s">
        <v>388</v>
      </c>
      <c r="S50" s="9">
        <v>-10219.421663155101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4.2100874815999996</v>
      </c>
      <c r="AD50" s="13">
        <f>T68*21</f>
        <v>12.736815</v>
      </c>
      <c r="AE50" s="13">
        <f>U68*310</f>
        <v>3.3843537000000001</v>
      </c>
      <c r="AF50" s="13">
        <v>0</v>
      </c>
      <c r="AG50" s="16">
        <f t="shared" si="6"/>
        <v>20.331256181599997</v>
      </c>
    </row>
    <row r="51" spans="1:33">
      <c r="A51" s="10" t="s">
        <v>95</v>
      </c>
      <c r="B51" s="11">
        <v>-6830.8826631551001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103.26091914873001</v>
      </c>
      <c r="N51" s="13">
        <f>D69*310</f>
        <v>52.621560026673485</v>
      </c>
      <c r="O51" s="13">
        <v>0</v>
      </c>
      <c r="P51" s="16">
        <f t="shared" si="3"/>
        <v>155.88247917540349</v>
      </c>
      <c r="R51" s="359" t="s">
        <v>389</v>
      </c>
      <c r="S51" s="11">
        <v>-6830.8826631551001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103.26091914873001</v>
      </c>
      <c r="AE51" s="13">
        <f>U69*310</f>
        <v>52.621560026673485</v>
      </c>
      <c r="AF51" s="13">
        <v>0</v>
      </c>
      <c r="AG51" s="16">
        <f t="shared" si="6"/>
        <v>155.88247917540349</v>
      </c>
    </row>
    <row r="52" spans="1:33">
      <c r="A52" s="10" t="s">
        <v>98</v>
      </c>
      <c r="B52" s="11">
        <v>-3388.5390000000002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-3388.5390000000002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113.43457125</v>
      </c>
      <c r="M54" s="9">
        <f>C72*21</f>
        <v>1.6658223749999999E-2</v>
      </c>
      <c r="N54" s="9">
        <f>D72*310</f>
        <v>0.98362844999999999</v>
      </c>
      <c r="O54" s="9">
        <v>0</v>
      </c>
      <c r="P54" s="16">
        <f t="shared" si="3"/>
        <v>114.43485792375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113.43457125</v>
      </c>
      <c r="AD54" s="9">
        <f>T72*21</f>
        <v>1.6658223749999999E-2</v>
      </c>
      <c r="AE54" s="9">
        <f>U72*310</f>
        <v>0.98362844999999999</v>
      </c>
      <c r="AF54" s="9">
        <v>0</v>
      </c>
      <c r="AG54" s="16">
        <f t="shared" ref="AG54:AG56" si="7">SUM(AC54:AF54)</f>
        <v>114.43485792375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113.43457125</v>
      </c>
      <c r="M55" s="11">
        <f>C73*21</f>
        <v>1.6658223749999999E-2</v>
      </c>
      <c r="N55" s="11">
        <f>D73*310</f>
        <v>0.98362844999999999</v>
      </c>
      <c r="O55" s="12"/>
      <c r="P55" s="16">
        <f t="shared" si="3"/>
        <v>114.43485792375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113.43457125</v>
      </c>
      <c r="AD55" s="11">
        <f>T73*21</f>
        <v>1.6658223749999999E-2</v>
      </c>
      <c r="AE55" s="11">
        <f>U73*310</f>
        <v>0.98362844999999999</v>
      </c>
      <c r="AF55" s="12"/>
      <c r="AG55" s="16">
        <f t="shared" si="7"/>
        <v>114.43485792375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1.8645323482791001</v>
      </c>
      <c r="D57" s="9">
        <v>4.46338798956684</v>
      </c>
      <c r="E57" s="9">
        <v>0</v>
      </c>
      <c r="F57" s="9">
        <v>0.61298037999999999</v>
      </c>
      <c r="G57" s="9">
        <v>22.556856679999999</v>
      </c>
      <c r="H57" s="9">
        <v>0</v>
      </c>
      <c r="I57" s="9">
        <v>0</v>
      </c>
      <c r="R57" s="358" t="s">
        <v>395</v>
      </c>
      <c r="S57" s="9">
        <v>0</v>
      </c>
      <c r="T57" s="9">
        <v>1.8645323482791001</v>
      </c>
      <c r="U57" s="9">
        <v>4.46338798956684</v>
      </c>
      <c r="V57" s="9">
        <v>0</v>
      </c>
      <c r="W57" s="9">
        <v>0.61298037999999999</v>
      </c>
      <c r="X57" s="9">
        <v>22.556856679999999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0.66237148800000001</v>
      </c>
      <c r="D58" s="11">
        <v>1.7205965199999999E-2</v>
      </c>
      <c r="E58" s="12"/>
      <c r="F58" s="11">
        <v>0.61298037999999999</v>
      </c>
      <c r="G58" s="11">
        <v>22.556856679999999</v>
      </c>
      <c r="H58" s="11">
        <v>0</v>
      </c>
      <c r="I58" s="11">
        <v>0</v>
      </c>
      <c r="R58" s="359" t="s">
        <v>396</v>
      </c>
      <c r="S58" s="12"/>
      <c r="T58" s="11">
        <v>0.66237148800000001</v>
      </c>
      <c r="U58" s="11">
        <v>1.7205965199999999E-2</v>
      </c>
      <c r="V58" s="12"/>
      <c r="W58" s="11">
        <v>0.61298037999999999</v>
      </c>
      <c r="X58" s="11">
        <v>22.556856679999999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3.0736310110443599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3.0736310110443599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1.22077372157479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1.22077372157479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0.151777291747695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0.151777291747695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1.2021608602791001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1.2021608602791001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-1.9761468016949999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-1.9761468016949999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-1.9761468016949999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-1.9761468016949999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4.2100874815999996</v>
      </c>
      <c r="C65" s="9">
        <v>16.8441010132379</v>
      </c>
      <c r="D65" s="9">
        <v>0.18815223782797899</v>
      </c>
      <c r="E65" s="9">
        <v>0</v>
      </c>
      <c r="F65" s="9">
        <v>0.29699999999999999</v>
      </c>
      <c r="G65" s="9">
        <v>5.2110000000000003</v>
      </c>
      <c r="H65" s="9">
        <v>0.115</v>
      </c>
      <c r="I65" s="9">
        <v>0.01</v>
      </c>
      <c r="R65" s="358" t="s">
        <v>403</v>
      </c>
      <c r="S65" s="9">
        <v>4.2100874815999996</v>
      </c>
      <c r="T65" s="9">
        <v>16.8441010132379</v>
      </c>
      <c r="U65" s="9">
        <v>0.18815223782797899</v>
      </c>
      <c r="V65" s="9">
        <v>0</v>
      </c>
      <c r="W65" s="9">
        <v>0.29699999999999999</v>
      </c>
      <c r="X65" s="9">
        <v>5.2110000000000003</v>
      </c>
      <c r="Y65" s="9">
        <v>0.115</v>
      </c>
      <c r="Z65" s="9">
        <v>0.01</v>
      </c>
    </row>
    <row r="66" spans="1:26">
      <c r="A66" s="10" t="s">
        <v>80</v>
      </c>
      <c r="B66" s="13">
        <v>0</v>
      </c>
      <c r="C66" s="13">
        <v>11.195599387107899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11.195599387107899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0.12479999999999999</v>
      </c>
      <c r="D67" s="13">
        <v>7.4879999999999999E-3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0.12479999999999999</v>
      </c>
      <c r="U67" s="13">
        <v>7.4879999999999999E-3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4.2100874815999996</v>
      </c>
      <c r="C68" s="13">
        <v>0.60651500000000003</v>
      </c>
      <c r="D68" s="13">
        <v>1.091727E-2</v>
      </c>
      <c r="E68" s="13">
        <v>0</v>
      </c>
      <c r="F68" s="13">
        <v>0.29699999999999999</v>
      </c>
      <c r="G68" s="13">
        <v>5.2110000000000003</v>
      </c>
      <c r="H68" s="13">
        <v>0.115</v>
      </c>
      <c r="I68" s="13">
        <v>0.01</v>
      </c>
      <c r="R68" s="358" t="s">
        <v>406</v>
      </c>
      <c r="S68" s="13">
        <v>4.2100874815999996</v>
      </c>
      <c r="T68" s="13">
        <v>0.60651500000000003</v>
      </c>
      <c r="U68" s="13">
        <v>1.091727E-2</v>
      </c>
      <c r="V68" s="13">
        <v>0</v>
      </c>
      <c r="W68" s="13">
        <v>0.29699999999999999</v>
      </c>
      <c r="X68" s="13">
        <v>5.2110000000000003</v>
      </c>
      <c r="Y68" s="13">
        <v>0.115</v>
      </c>
      <c r="Z68" s="13">
        <v>0.01</v>
      </c>
    </row>
    <row r="69" spans="1:26">
      <c r="A69" s="10" t="s">
        <v>92</v>
      </c>
      <c r="B69" s="13">
        <v>0</v>
      </c>
      <c r="C69" s="13">
        <v>4.9171866261300003</v>
      </c>
      <c r="D69" s="13">
        <v>0.16974696782797899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4.9171866261300003</v>
      </c>
      <c r="U69" s="13">
        <v>0.16974696782797899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113.43457125</v>
      </c>
      <c r="C72" s="9">
        <v>7.9324875000000002E-4</v>
      </c>
      <c r="D72" s="9">
        <v>3.1729950000000001E-3</v>
      </c>
      <c r="E72" s="9">
        <v>0</v>
      </c>
      <c r="F72" s="9">
        <v>0.51400000000000001</v>
      </c>
      <c r="G72" s="9">
        <v>0.33950000000000002</v>
      </c>
      <c r="H72" s="9">
        <v>6.7599999999999993E-2</v>
      </c>
      <c r="I72" s="9">
        <v>3.0200000000000001E-2</v>
      </c>
      <c r="R72" s="358" t="s">
        <v>409</v>
      </c>
      <c r="S72" s="9">
        <v>113.43457125</v>
      </c>
      <c r="T72" s="9">
        <v>7.9324875000000002E-4</v>
      </c>
      <c r="U72" s="9">
        <v>3.1729950000000001E-3</v>
      </c>
      <c r="V72" s="9">
        <v>0</v>
      </c>
      <c r="W72" s="9">
        <v>0.51400000000000001</v>
      </c>
      <c r="X72" s="9">
        <v>0.33950000000000002</v>
      </c>
      <c r="Y72" s="9">
        <v>6.7599999999999993E-2</v>
      </c>
      <c r="Z72" s="9">
        <v>3.0200000000000001E-2</v>
      </c>
    </row>
    <row r="73" spans="1:26" ht="26.4">
      <c r="A73" s="10" t="s">
        <v>159</v>
      </c>
      <c r="B73" s="11">
        <v>113.43457125</v>
      </c>
      <c r="C73" s="11">
        <v>7.9324875000000002E-4</v>
      </c>
      <c r="D73" s="11">
        <v>3.1729950000000001E-3</v>
      </c>
      <c r="E73" s="12"/>
      <c r="F73" s="11">
        <v>0.51400000000000001</v>
      </c>
      <c r="G73" s="11">
        <v>0.33950000000000002</v>
      </c>
      <c r="H73" s="11">
        <v>6.7599999999999993E-2</v>
      </c>
      <c r="I73" s="11">
        <v>3.0200000000000001E-2</v>
      </c>
      <c r="R73" s="359" t="s">
        <v>410</v>
      </c>
      <c r="S73" s="11">
        <v>113.43457125</v>
      </c>
      <c r="T73" s="11">
        <v>7.9324875000000002E-4</v>
      </c>
      <c r="U73" s="11">
        <v>3.1729950000000001E-3</v>
      </c>
      <c r="V73" s="12"/>
      <c r="W73" s="11">
        <v>0.51400000000000001</v>
      </c>
      <c r="X73" s="11">
        <v>0.33950000000000002</v>
      </c>
      <c r="Y73" s="11">
        <v>6.7599999999999993E-2</v>
      </c>
      <c r="Z73" s="11">
        <v>3.0200000000000001E-2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Q36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7" width="6.441406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4" width="6.441406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173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-5709.15934237479</v>
      </c>
      <c r="C4" s="9">
        <v>109.851509421617</v>
      </c>
      <c r="D4" s="9">
        <v>5.1396822429020803</v>
      </c>
      <c r="E4" s="9">
        <v>10.3574353357084</v>
      </c>
      <c r="F4" s="9">
        <v>10.329345081</v>
      </c>
      <c r="G4" s="9">
        <v>90.985623802000006</v>
      </c>
      <c r="H4" s="9">
        <v>14.840725312</v>
      </c>
      <c r="I4" s="9">
        <v>23.805340532999999</v>
      </c>
      <c r="K4" s="8" t="s">
        <v>138</v>
      </c>
      <c r="L4" s="14">
        <v>-5709.15934237479</v>
      </c>
      <c r="M4" s="14">
        <f>C4*21</f>
        <v>2306.8816978539571</v>
      </c>
      <c r="N4" s="14">
        <f t="shared" ref="N4:N10" si="0">D4*310</f>
        <v>1593.3014952996448</v>
      </c>
      <c r="O4" s="14">
        <v>10.3574353357084</v>
      </c>
      <c r="P4" s="15">
        <f>SUM(L4:O4)</f>
        <v>-1798.6187138854796</v>
      </c>
      <c r="Q4" s="17"/>
      <c r="R4" s="358" t="s">
        <v>344</v>
      </c>
      <c r="S4" s="9">
        <v>-5709.15934237479</v>
      </c>
      <c r="T4" s="9">
        <v>109.851509421617</v>
      </c>
      <c r="U4" s="9">
        <v>5.1396822429020803</v>
      </c>
      <c r="V4" s="9">
        <v>10.3574353357084</v>
      </c>
      <c r="W4" s="9">
        <v>10.329345081</v>
      </c>
      <c r="X4" s="9">
        <v>90.985623802000006</v>
      </c>
      <c r="Y4" s="9">
        <v>14.840725312</v>
      </c>
      <c r="Z4" s="9">
        <v>23.805340532999999</v>
      </c>
      <c r="AB4" s="358" t="s">
        <v>344</v>
      </c>
      <c r="AC4" s="14">
        <v>-5709.15934237479</v>
      </c>
      <c r="AD4" s="14">
        <f>T4*21</f>
        <v>2306.8816978539571</v>
      </c>
      <c r="AE4" s="14">
        <f t="shared" ref="AE4:AE10" si="1">U4*310</f>
        <v>1593.3014952996448</v>
      </c>
      <c r="AF4" s="14">
        <v>10.3574353357084</v>
      </c>
      <c r="AG4" s="15">
        <f>SUM(AC4:AF4)</f>
        <v>-1798.6187138854796</v>
      </c>
    </row>
    <row r="5" spans="1:33">
      <c r="A5" s="8" t="s">
        <v>73</v>
      </c>
      <c r="B5" s="9">
        <v>4266.9415441880601</v>
      </c>
      <c r="C5" s="9">
        <v>8.5392243448999992</v>
      </c>
      <c r="D5" s="9">
        <v>0.105093914302</v>
      </c>
      <c r="E5" s="9">
        <v>0</v>
      </c>
      <c r="F5" s="9">
        <v>9.4460970209999999</v>
      </c>
      <c r="G5" s="9">
        <v>57.629796362</v>
      </c>
      <c r="H5" s="9">
        <v>11.459335312</v>
      </c>
      <c r="I5" s="9">
        <v>22.561040533</v>
      </c>
      <c r="K5" s="8" t="s">
        <v>73</v>
      </c>
      <c r="L5" s="14">
        <v>4266.9415441880601</v>
      </c>
      <c r="M5" s="14">
        <f t="shared" ref="M5:M10" si="2">C5*21</f>
        <v>179.32371124289998</v>
      </c>
      <c r="N5" s="14">
        <f t="shared" si="0"/>
        <v>32.579113433620002</v>
      </c>
      <c r="O5" s="14">
        <v>0</v>
      </c>
      <c r="P5" s="15">
        <f t="shared" ref="P5:P56" si="3">SUM(L5:O5)</f>
        <v>4478.8443688645793</v>
      </c>
      <c r="R5" s="358" t="s">
        <v>345</v>
      </c>
      <c r="S5" s="9">
        <v>4266.9415441880601</v>
      </c>
      <c r="T5" s="9">
        <v>8.5392243448999992</v>
      </c>
      <c r="U5" s="9">
        <v>0.105093914302</v>
      </c>
      <c r="V5" s="9">
        <v>0</v>
      </c>
      <c r="W5" s="9">
        <v>9.4460970209999999</v>
      </c>
      <c r="X5" s="9">
        <v>57.629796362</v>
      </c>
      <c r="Y5" s="9">
        <v>11.459335312</v>
      </c>
      <c r="Z5" s="9">
        <v>22.561040533</v>
      </c>
      <c r="AB5" s="358" t="s">
        <v>345</v>
      </c>
      <c r="AC5" s="14">
        <v>4266.9415441880601</v>
      </c>
      <c r="AD5" s="14">
        <f t="shared" ref="AD5:AD10" si="4">T5*21</f>
        <v>179.32371124289998</v>
      </c>
      <c r="AE5" s="14">
        <f t="shared" si="1"/>
        <v>32.579113433620002</v>
      </c>
      <c r="AF5" s="14">
        <v>0</v>
      </c>
      <c r="AG5" s="15">
        <f t="shared" ref="AG5:AG30" si="5">SUM(AC5:AF5)</f>
        <v>4478.8443688645793</v>
      </c>
    </row>
    <row r="6" spans="1:33">
      <c r="A6" s="8" t="s">
        <v>77</v>
      </c>
      <c r="B6" s="9">
        <v>4262.0050862629996</v>
      </c>
      <c r="C6" s="9">
        <v>2.6196790678799999</v>
      </c>
      <c r="D6" s="9">
        <v>0.105093914302</v>
      </c>
      <c r="E6" s="9">
        <v>0</v>
      </c>
      <c r="F6" s="9">
        <v>9.4460970209999999</v>
      </c>
      <c r="G6" s="9">
        <v>57.629796362</v>
      </c>
      <c r="H6" s="9">
        <v>6.8757353119999998</v>
      </c>
      <c r="I6" s="9">
        <v>22.561040533</v>
      </c>
      <c r="K6" s="8" t="s">
        <v>77</v>
      </c>
      <c r="L6" s="14">
        <v>4262.0050862629996</v>
      </c>
      <c r="M6" s="14">
        <f t="shared" si="2"/>
        <v>55.013260425479999</v>
      </c>
      <c r="N6" s="14">
        <f t="shared" si="0"/>
        <v>32.579113433620002</v>
      </c>
      <c r="O6" s="14">
        <v>0</v>
      </c>
      <c r="P6" s="15">
        <f t="shared" si="3"/>
        <v>4349.5974601220996</v>
      </c>
      <c r="R6" s="358" t="s">
        <v>346</v>
      </c>
      <c r="S6" s="9">
        <v>4262.0050862629996</v>
      </c>
      <c r="T6" s="9">
        <v>2.6196790678799999</v>
      </c>
      <c r="U6" s="9">
        <v>0.105093914302</v>
      </c>
      <c r="V6" s="9">
        <v>0</v>
      </c>
      <c r="W6" s="9">
        <v>9.4460970209999999</v>
      </c>
      <c r="X6" s="9">
        <v>57.629796362</v>
      </c>
      <c r="Y6" s="9">
        <v>6.8757353119999998</v>
      </c>
      <c r="Z6" s="9">
        <v>22.561040533</v>
      </c>
      <c r="AB6" s="358" t="s">
        <v>346</v>
      </c>
      <c r="AC6" s="14">
        <v>4262.0050862629996</v>
      </c>
      <c r="AD6" s="14">
        <f t="shared" si="4"/>
        <v>55.013260425479999</v>
      </c>
      <c r="AE6" s="14">
        <f t="shared" si="1"/>
        <v>32.579113433620002</v>
      </c>
      <c r="AF6" s="14">
        <v>0</v>
      </c>
      <c r="AG6" s="15">
        <f t="shared" si="5"/>
        <v>4349.5974601220996</v>
      </c>
    </row>
    <row r="7" spans="1:33">
      <c r="A7" s="10" t="s">
        <v>81</v>
      </c>
      <c r="B7" s="11">
        <v>2020.532673275</v>
      </c>
      <c r="C7" s="11">
        <v>3.1539533860000003E-2</v>
      </c>
      <c r="D7" s="11">
        <v>1.9640468825999999E-2</v>
      </c>
      <c r="E7" s="12"/>
      <c r="F7" s="11">
        <v>3.5735819680000001</v>
      </c>
      <c r="G7" s="11">
        <v>1.8144645859999999</v>
      </c>
      <c r="H7" s="11">
        <v>0.41998038999999998</v>
      </c>
      <c r="I7" s="11">
        <v>15.416240827999999</v>
      </c>
      <c r="K7" s="10" t="s">
        <v>81</v>
      </c>
      <c r="L7" s="11">
        <v>2020.532673275</v>
      </c>
      <c r="M7" s="13">
        <f t="shared" si="2"/>
        <v>0.66233021106000012</v>
      </c>
      <c r="N7" s="11">
        <f t="shared" si="0"/>
        <v>6.0885453360599993</v>
      </c>
      <c r="O7" s="12"/>
      <c r="P7" s="16">
        <f t="shared" si="3"/>
        <v>2027.2835488221199</v>
      </c>
      <c r="R7" s="359" t="s">
        <v>347</v>
      </c>
      <c r="S7" s="11">
        <v>2020.532673275</v>
      </c>
      <c r="T7" s="11">
        <v>3.1539533860000003E-2</v>
      </c>
      <c r="U7" s="11">
        <v>1.9640468825999999E-2</v>
      </c>
      <c r="V7" s="12"/>
      <c r="W7" s="11">
        <v>3.5735819680000001</v>
      </c>
      <c r="X7" s="11">
        <v>1.8144645859999999</v>
      </c>
      <c r="Y7" s="11">
        <v>0.41998038999999998</v>
      </c>
      <c r="Z7" s="11">
        <v>15.416240827999999</v>
      </c>
      <c r="AB7" s="359" t="s">
        <v>347</v>
      </c>
      <c r="AC7" s="11">
        <v>2020.532673275</v>
      </c>
      <c r="AD7" s="13">
        <f t="shared" si="4"/>
        <v>0.66233021106000012</v>
      </c>
      <c r="AE7" s="11">
        <f t="shared" si="1"/>
        <v>6.0885453360599993</v>
      </c>
      <c r="AF7" s="12"/>
      <c r="AG7" s="16">
        <f t="shared" si="5"/>
        <v>2027.2835488221199</v>
      </c>
    </row>
    <row r="8" spans="1:33" ht="26.4">
      <c r="A8" s="10" t="s">
        <v>85</v>
      </c>
      <c r="B8" s="11">
        <v>251.04028238399999</v>
      </c>
      <c r="C8" s="11">
        <v>9.2968207199999996E-3</v>
      </c>
      <c r="D8" s="11">
        <v>1.2837887519999999E-3</v>
      </c>
      <c r="E8" s="12"/>
      <c r="F8" s="11">
        <v>0.47488180600000002</v>
      </c>
      <c r="G8" s="11">
        <v>0.60246186499999999</v>
      </c>
      <c r="H8" s="11">
        <v>0.12598599599999999</v>
      </c>
      <c r="I8" s="11">
        <v>0.492268017</v>
      </c>
      <c r="K8" s="10" t="s">
        <v>85</v>
      </c>
      <c r="L8" s="11">
        <v>251.04028238399999</v>
      </c>
      <c r="M8" s="13">
        <f t="shared" si="2"/>
        <v>0.19523323511999999</v>
      </c>
      <c r="N8" s="11">
        <f t="shared" si="0"/>
        <v>0.39797451311999998</v>
      </c>
      <c r="O8" s="12"/>
      <c r="P8" s="16">
        <f t="shared" si="3"/>
        <v>251.63349013224001</v>
      </c>
      <c r="R8" s="359" t="s">
        <v>348</v>
      </c>
      <c r="S8" s="11">
        <v>251.04028238399999</v>
      </c>
      <c r="T8" s="11">
        <v>9.2968207199999996E-3</v>
      </c>
      <c r="U8" s="11">
        <v>1.2837887519999999E-3</v>
      </c>
      <c r="V8" s="12"/>
      <c r="W8" s="11">
        <v>0.47488180600000002</v>
      </c>
      <c r="X8" s="11">
        <v>0.60246186499999999</v>
      </c>
      <c r="Y8" s="11">
        <v>0.12598599599999999</v>
      </c>
      <c r="Z8" s="11">
        <v>0.492268017</v>
      </c>
      <c r="AB8" s="359" t="s">
        <v>348</v>
      </c>
      <c r="AC8" s="11">
        <v>251.04028238399999</v>
      </c>
      <c r="AD8" s="13">
        <f t="shared" si="4"/>
        <v>0.19523323511999999</v>
      </c>
      <c r="AE8" s="11">
        <f t="shared" si="1"/>
        <v>0.39797451311999998</v>
      </c>
      <c r="AF8" s="12"/>
      <c r="AG8" s="16">
        <f t="shared" si="5"/>
        <v>251.63349013224001</v>
      </c>
    </row>
    <row r="9" spans="1:33">
      <c r="A9" s="10" t="s">
        <v>89</v>
      </c>
      <c r="B9" s="11">
        <v>804.90842310000005</v>
      </c>
      <c r="C9" s="11">
        <v>0.26948856809999999</v>
      </c>
      <c r="D9" s="11">
        <v>7.1042758900000003E-2</v>
      </c>
      <c r="E9" s="12"/>
      <c r="F9" s="11">
        <v>4.1485000000000003</v>
      </c>
      <c r="G9" s="11">
        <v>20.4329</v>
      </c>
      <c r="H9" s="11">
        <v>2.6236959999999998</v>
      </c>
      <c r="I9" s="11">
        <v>8.2290000000000002E-2</v>
      </c>
      <c r="K9" s="10" t="s">
        <v>89</v>
      </c>
      <c r="L9" s="11">
        <v>804.90842310000005</v>
      </c>
      <c r="M9" s="13">
        <f t="shared" si="2"/>
        <v>5.6592599301000002</v>
      </c>
      <c r="N9" s="11">
        <f t="shared" si="0"/>
        <v>22.023255259000003</v>
      </c>
      <c r="O9" s="12"/>
      <c r="P9" s="16">
        <f t="shared" si="3"/>
        <v>832.59093828910011</v>
      </c>
      <c r="R9" s="359" t="s">
        <v>349</v>
      </c>
      <c r="S9" s="11">
        <v>804.90842310000005</v>
      </c>
      <c r="T9" s="11">
        <v>0.26948856809999999</v>
      </c>
      <c r="U9" s="11">
        <v>7.1042758900000003E-2</v>
      </c>
      <c r="V9" s="12"/>
      <c r="W9" s="11">
        <v>4.1485000000000003</v>
      </c>
      <c r="X9" s="11">
        <v>20.4329</v>
      </c>
      <c r="Y9" s="11">
        <v>2.6236959999999998</v>
      </c>
      <c r="Z9" s="11">
        <v>8.2290000000000002E-2</v>
      </c>
      <c r="AB9" s="359" t="s">
        <v>349</v>
      </c>
      <c r="AC9" s="11">
        <v>804.90842310000005</v>
      </c>
      <c r="AD9" s="13">
        <f t="shared" si="4"/>
        <v>5.6592599301000002</v>
      </c>
      <c r="AE9" s="11">
        <f t="shared" si="1"/>
        <v>22.023255259000003</v>
      </c>
      <c r="AF9" s="12"/>
      <c r="AG9" s="16">
        <f t="shared" si="5"/>
        <v>832.59093828910011</v>
      </c>
    </row>
    <row r="10" spans="1:33">
      <c r="A10" s="10" t="s">
        <v>93</v>
      </c>
      <c r="B10" s="11">
        <v>1185.523707504</v>
      </c>
      <c r="C10" s="11">
        <v>2.3093541451999999</v>
      </c>
      <c r="D10" s="11">
        <v>1.3126897824E-2</v>
      </c>
      <c r="E10" s="12"/>
      <c r="F10" s="11">
        <v>1.2491332470000001</v>
      </c>
      <c r="G10" s="11">
        <v>34.779969911000002</v>
      </c>
      <c r="H10" s="11">
        <v>3.706072926</v>
      </c>
      <c r="I10" s="11">
        <v>6.5702416880000003</v>
      </c>
      <c r="K10" s="10" t="s">
        <v>93</v>
      </c>
      <c r="L10" s="11">
        <v>1185.523707504</v>
      </c>
      <c r="M10" s="13">
        <f t="shared" si="2"/>
        <v>48.496437049199997</v>
      </c>
      <c r="N10" s="11">
        <f t="shared" si="0"/>
        <v>4.0693383254400004</v>
      </c>
      <c r="O10" s="12"/>
      <c r="P10" s="16">
        <f t="shared" si="3"/>
        <v>1238.08948287864</v>
      </c>
      <c r="R10" s="359" t="s">
        <v>350</v>
      </c>
      <c r="S10" s="11">
        <v>1185.523707504</v>
      </c>
      <c r="T10" s="11">
        <v>2.3093541451999999</v>
      </c>
      <c r="U10" s="11">
        <v>1.3126897824E-2</v>
      </c>
      <c r="V10" s="12"/>
      <c r="W10" s="11">
        <v>1.2491332470000001</v>
      </c>
      <c r="X10" s="11">
        <v>34.779969911000002</v>
      </c>
      <c r="Y10" s="11">
        <v>3.706072926</v>
      </c>
      <c r="Z10" s="11">
        <v>6.5702416880000003</v>
      </c>
      <c r="AB10" s="359" t="s">
        <v>350</v>
      </c>
      <c r="AC10" s="11">
        <v>1185.523707504</v>
      </c>
      <c r="AD10" s="13">
        <f t="shared" si="4"/>
        <v>48.496437049199997</v>
      </c>
      <c r="AE10" s="11">
        <f t="shared" si="1"/>
        <v>4.0693383254400004</v>
      </c>
      <c r="AF10" s="12"/>
      <c r="AG10" s="16">
        <f t="shared" si="5"/>
        <v>1238.08948287864</v>
      </c>
    </row>
    <row r="11" spans="1:33">
      <c r="A11" s="8" t="s">
        <v>96</v>
      </c>
      <c r="B11" s="9">
        <v>4.9364579250569998</v>
      </c>
      <c r="C11" s="9">
        <v>5.9195452770200001</v>
      </c>
      <c r="D11" s="9">
        <v>0</v>
      </c>
      <c r="E11" s="9">
        <v>0</v>
      </c>
      <c r="F11" s="9">
        <v>0</v>
      </c>
      <c r="G11" s="9">
        <v>0</v>
      </c>
      <c r="H11" s="9">
        <v>4.5835999999999997</v>
      </c>
      <c r="I11" s="9">
        <v>0</v>
      </c>
      <c r="K11" s="8" t="s">
        <v>96</v>
      </c>
      <c r="L11" s="14">
        <v>4.9364579250569998</v>
      </c>
      <c r="M11" s="14">
        <f>C11*21</f>
        <v>124.31045081742</v>
      </c>
      <c r="N11" s="14">
        <v>0</v>
      </c>
      <c r="O11" s="14">
        <v>0</v>
      </c>
      <c r="P11" s="15">
        <f t="shared" si="3"/>
        <v>129.24690874247702</v>
      </c>
      <c r="R11" s="358" t="s">
        <v>351</v>
      </c>
      <c r="S11" s="9">
        <v>4.9364579250569998</v>
      </c>
      <c r="T11" s="9">
        <v>5.9195452770200001</v>
      </c>
      <c r="U11" s="9">
        <v>0</v>
      </c>
      <c r="V11" s="9">
        <v>0</v>
      </c>
      <c r="W11" s="9">
        <v>0</v>
      </c>
      <c r="X11" s="9">
        <v>0</v>
      </c>
      <c r="Y11" s="9">
        <v>4.5835999999999997</v>
      </c>
      <c r="Z11" s="9">
        <v>0</v>
      </c>
      <c r="AB11" s="358" t="s">
        <v>351</v>
      </c>
      <c r="AC11" s="14">
        <v>4.9364579250569998</v>
      </c>
      <c r="AD11" s="14">
        <f>T11*21</f>
        <v>124.31045081742</v>
      </c>
      <c r="AE11" s="14">
        <v>0</v>
      </c>
      <c r="AF11" s="14">
        <v>0</v>
      </c>
      <c r="AG11" s="15">
        <f t="shared" si="5"/>
        <v>129.24690874247702</v>
      </c>
    </row>
    <row r="12" spans="1:33">
      <c r="A12" s="10" t="s">
        <v>99</v>
      </c>
      <c r="B12" s="11">
        <v>2.4112079999999998</v>
      </c>
      <c r="C12" s="11">
        <v>0.86162669999999997</v>
      </c>
      <c r="D12" s="11">
        <v>0</v>
      </c>
      <c r="E12" s="12"/>
      <c r="F12" s="11">
        <v>0</v>
      </c>
      <c r="G12" s="11">
        <v>0</v>
      </c>
      <c r="H12" s="11">
        <v>0.73440000000000005</v>
      </c>
      <c r="I12" s="11">
        <v>0</v>
      </c>
      <c r="K12" s="10" t="s">
        <v>99</v>
      </c>
      <c r="L12" s="11">
        <v>2.4112079999999998</v>
      </c>
      <c r="M12" s="11">
        <f>C12*21</f>
        <v>18.0941607</v>
      </c>
      <c r="N12" s="11">
        <v>0</v>
      </c>
      <c r="O12" s="12"/>
      <c r="P12" s="16">
        <f t="shared" si="3"/>
        <v>20.505368699999998</v>
      </c>
      <c r="R12" s="359" t="s">
        <v>352</v>
      </c>
      <c r="S12" s="11">
        <v>2.4112079999999998</v>
      </c>
      <c r="T12" s="11">
        <v>0.86162669999999997</v>
      </c>
      <c r="U12" s="11">
        <v>0</v>
      </c>
      <c r="V12" s="12"/>
      <c r="W12" s="11">
        <v>0</v>
      </c>
      <c r="X12" s="11">
        <v>0</v>
      </c>
      <c r="Y12" s="11">
        <v>0.73440000000000005</v>
      </c>
      <c r="Z12" s="11">
        <v>0</v>
      </c>
      <c r="AB12" s="359" t="s">
        <v>352</v>
      </c>
      <c r="AC12" s="11">
        <v>2.4112079999999998</v>
      </c>
      <c r="AD12" s="11">
        <f>T12*21</f>
        <v>18.0941607</v>
      </c>
      <c r="AE12" s="11">
        <v>0</v>
      </c>
      <c r="AF12" s="12"/>
      <c r="AG12" s="16">
        <f t="shared" si="5"/>
        <v>20.505368699999998</v>
      </c>
    </row>
    <row r="13" spans="1:33">
      <c r="A13" s="10" t="s">
        <v>102</v>
      </c>
      <c r="B13" s="11">
        <v>2.525249925057</v>
      </c>
      <c r="C13" s="11">
        <v>5.0579185770199997</v>
      </c>
      <c r="D13" s="11">
        <v>0</v>
      </c>
      <c r="E13" s="12"/>
      <c r="F13" s="11">
        <v>0</v>
      </c>
      <c r="G13" s="11">
        <v>0</v>
      </c>
      <c r="H13" s="11">
        <v>3.8492000000000002</v>
      </c>
      <c r="I13" s="11">
        <v>0</v>
      </c>
      <c r="K13" s="10" t="s">
        <v>102</v>
      </c>
      <c r="L13" s="11">
        <v>2.525249925057</v>
      </c>
      <c r="M13" s="11">
        <f>C13*21</f>
        <v>106.21629011741999</v>
      </c>
      <c r="N13" s="11">
        <v>0</v>
      </c>
      <c r="O13" s="12"/>
      <c r="P13" s="16">
        <f t="shared" si="3"/>
        <v>108.74154004247698</v>
      </c>
      <c r="R13" s="359" t="s">
        <v>353</v>
      </c>
      <c r="S13" s="11">
        <v>2.525249925057</v>
      </c>
      <c r="T13" s="11">
        <v>5.0579185770199997</v>
      </c>
      <c r="U13" s="11">
        <v>0</v>
      </c>
      <c r="V13" s="12"/>
      <c r="W13" s="11">
        <v>0</v>
      </c>
      <c r="X13" s="11">
        <v>0</v>
      </c>
      <c r="Y13" s="11">
        <v>3.8492000000000002</v>
      </c>
      <c r="Z13" s="11">
        <v>0</v>
      </c>
      <c r="AB13" s="359" t="s">
        <v>353</v>
      </c>
      <c r="AC13" s="11">
        <v>2.525249925057</v>
      </c>
      <c r="AD13" s="11">
        <f>T13*21</f>
        <v>106.21629011741999</v>
      </c>
      <c r="AE13" s="11">
        <v>0</v>
      </c>
      <c r="AF13" s="12"/>
      <c r="AG13" s="16">
        <f t="shared" si="5"/>
        <v>108.74154004247698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258.90388043487297</v>
      </c>
      <c r="M15" s="14">
        <f>C16*21</f>
        <v>0</v>
      </c>
      <c r="N15" s="14">
        <f>D16*310</f>
        <v>0</v>
      </c>
      <c r="O15" s="14">
        <v>10.3574353357084</v>
      </c>
      <c r="P15" s="15">
        <f t="shared" si="3"/>
        <v>269.26131577058135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258.90388043487297</v>
      </c>
      <c r="AD15" s="14">
        <f>T16*21</f>
        <v>0</v>
      </c>
      <c r="AE15" s="14">
        <f>U16*310</f>
        <v>0</v>
      </c>
      <c r="AF15" s="14">
        <v>10.3574353357084</v>
      </c>
      <c r="AG15" s="15">
        <f t="shared" si="5"/>
        <v>269.26131577058135</v>
      </c>
    </row>
    <row r="16" spans="1:33" ht="26.4">
      <c r="A16" s="8" t="s">
        <v>74</v>
      </c>
      <c r="B16" s="9">
        <v>258.90388043487297</v>
      </c>
      <c r="C16" s="9">
        <v>0</v>
      </c>
      <c r="D16" s="9">
        <v>0</v>
      </c>
      <c r="E16" s="9">
        <v>10.3574353357084</v>
      </c>
      <c r="F16" s="9">
        <v>5.7999999999999996E-3</v>
      </c>
      <c r="G16" s="9">
        <v>6.8409199999999997</v>
      </c>
      <c r="H16" s="9">
        <v>3.26539</v>
      </c>
      <c r="I16" s="9">
        <v>1.2343</v>
      </c>
      <c r="K16" s="8" t="s">
        <v>78</v>
      </c>
      <c r="L16" s="14">
        <v>248.18570642487299</v>
      </c>
      <c r="M16" s="14">
        <v>0</v>
      </c>
      <c r="N16" s="14">
        <v>0</v>
      </c>
      <c r="O16" s="14">
        <v>0</v>
      </c>
      <c r="P16" s="15">
        <f t="shared" si="3"/>
        <v>248.18570642487299</v>
      </c>
      <c r="R16" s="358" t="s">
        <v>356</v>
      </c>
      <c r="S16" s="9">
        <v>258.90388043487297</v>
      </c>
      <c r="T16" s="9">
        <v>0</v>
      </c>
      <c r="U16" s="9">
        <v>0</v>
      </c>
      <c r="V16" s="9">
        <v>10.3574353357084</v>
      </c>
      <c r="W16" s="9">
        <v>5.7999999999999996E-3</v>
      </c>
      <c r="X16" s="9">
        <v>6.8409199999999997</v>
      </c>
      <c r="Y16" s="9">
        <v>3.26539</v>
      </c>
      <c r="Z16" s="9">
        <v>1.2343</v>
      </c>
      <c r="AB16" s="358" t="s">
        <v>357</v>
      </c>
      <c r="AC16" s="14">
        <v>248.18570642487299</v>
      </c>
      <c r="AD16" s="14">
        <v>0</v>
      </c>
      <c r="AE16" s="14">
        <v>0</v>
      </c>
      <c r="AF16" s="14">
        <v>0</v>
      </c>
      <c r="AG16" s="15">
        <f t="shared" si="5"/>
        <v>248.18570642487299</v>
      </c>
    </row>
    <row r="17" spans="1:33">
      <c r="A17" s="8" t="s">
        <v>78</v>
      </c>
      <c r="B17" s="9">
        <v>248.18570642487299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227.32740000000001</v>
      </c>
      <c r="M17" s="12"/>
      <c r="N17" s="12"/>
      <c r="O17" s="12"/>
      <c r="P17" s="16">
        <f t="shared" si="3"/>
        <v>227.32740000000001</v>
      </c>
      <c r="R17" s="358" t="s">
        <v>357</v>
      </c>
      <c r="S17" s="9">
        <v>248.18570642487299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227.32740000000001</v>
      </c>
      <c r="AD17" s="12"/>
      <c r="AE17" s="12"/>
      <c r="AF17" s="12"/>
      <c r="AG17" s="16">
        <f t="shared" si="5"/>
        <v>227.32740000000001</v>
      </c>
    </row>
    <row r="18" spans="1:33">
      <c r="A18" s="10" t="s">
        <v>82</v>
      </c>
      <c r="B18" s="11">
        <v>227.32740000000001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7.3140929999999997</v>
      </c>
      <c r="M18" s="12"/>
      <c r="N18" s="12"/>
      <c r="O18" s="12"/>
      <c r="P18" s="16">
        <f t="shared" si="3"/>
        <v>7.3140929999999997</v>
      </c>
      <c r="R18" s="359" t="s">
        <v>358</v>
      </c>
      <c r="S18" s="11">
        <v>227.32740000000001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7.3140929999999997</v>
      </c>
      <c r="AD18" s="12"/>
      <c r="AE18" s="12"/>
      <c r="AF18" s="12"/>
      <c r="AG18" s="16">
        <f t="shared" si="5"/>
        <v>7.3140929999999997</v>
      </c>
    </row>
    <row r="19" spans="1:33">
      <c r="A19" s="10" t="s">
        <v>86</v>
      </c>
      <c r="B19" s="11">
        <v>7.3140929999999997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4.9943264112000003</v>
      </c>
      <c r="M19" s="12"/>
      <c r="N19" s="12"/>
      <c r="O19" s="12"/>
      <c r="P19" s="16">
        <f t="shared" si="3"/>
        <v>4.9943264112000003</v>
      </c>
      <c r="R19" s="359" t="s">
        <v>359</v>
      </c>
      <c r="S19" s="11">
        <v>7.3140929999999997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4.9943264112000003</v>
      </c>
      <c r="AD19" s="12"/>
      <c r="AE19" s="12"/>
      <c r="AF19" s="12"/>
      <c r="AG19" s="16">
        <f t="shared" si="5"/>
        <v>4.9943264112000003</v>
      </c>
    </row>
    <row r="20" spans="1:33">
      <c r="A20" s="10" t="s">
        <v>90</v>
      </c>
      <c r="B20" s="11">
        <v>4.9943264112000003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8.5498870136728993</v>
      </c>
      <c r="M20" s="12"/>
      <c r="N20" s="12"/>
      <c r="O20" s="12"/>
      <c r="P20" s="16">
        <f t="shared" si="3"/>
        <v>8.5498870136728993</v>
      </c>
      <c r="R20" s="359" t="s">
        <v>360</v>
      </c>
      <c r="S20" s="11">
        <v>4.9943264112000003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8.5498870136728993</v>
      </c>
      <c r="AD20" s="12"/>
      <c r="AE20" s="12"/>
      <c r="AF20" s="12"/>
      <c r="AG20" s="16">
        <f t="shared" si="5"/>
        <v>8.5498870136728993</v>
      </c>
    </row>
    <row r="21" spans="1:33">
      <c r="A21" s="10" t="s">
        <v>94</v>
      </c>
      <c r="B21" s="11">
        <v>8.5498870136728993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10.71817401</v>
      </c>
      <c r="M21" s="14">
        <v>0</v>
      </c>
      <c r="N21" s="14">
        <v>0</v>
      </c>
      <c r="O21" s="14">
        <v>0</v>
      </c>
      <c r="P21" s="15">
        <f t="shared" si="3"/>
        <v>10.71817401</v>
      </c>
      <c r="R21" s="359" t="s">
        <v>361</v>
      </c>
      <c r="S21" s="11">
        <v>8.5498870136728993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10.71817401</v>
      </c>
      <c r="AD21" s="14">
        <v>0</v>
      </c>
      <c r="AE21" s="14">
        <v>0</v>
      </c>
      <c r="AF21" s="14">
        <v>0</v>
      </c>
      <c r="AG21" s="15">
        <f t="shared" si="5"/>
        <v>10.71817401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2.6751009999999999E-2</v>
      </c>
      <c r="M22" s="11">
        <v>0</v>
      </c>
      <c r="N22" s="12"/>
      <c r="O22" s="12"/>
      <c r="P22" s="16">
        <f t="shared" si="3"/>
        <v>2.6751009999999999E-2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2.6751009999999999E-2</v>
      </c>
      <c r="AD22" s="11">
        <v>0</v>
      </c>
      <c r="AE22" s="12"/>
      <c r="AF22" s="12"/>
      <c r="AG22" s="16">
        <f t="shared" si="5"/>
        <v>2.6751009999999999E-2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</v>
      </c>
      <c r="M23" s="14">
        <v>0</v>
      </c>
      <c r="N23" s="14">
        <v>0</v>
      </c>
      <c r="O23" s="14">
        <v>0</v>
      </c>
      <c r="P23" s="15">
        <f t="shared" si="3"/>
        <v>0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</v>
      </c>
      <c r="AD23" s="14">
        <v>0</v>
      </c>
      <c r="AE23" s="14">
        <v>0</v>
      </c>
      <c r="AF23" s="14">
        <v>0</v>
      </c>
      <c r="AG23" s="15">
        <f t="shared" si="5"/>
        <v>0</v>
      </c>
    </row>
    <row r="24" spans="1:33">
      <c r="A24" s="8" t="s">
        <v>97</v>
      </c>
      <c r="B24" s="9">
        <v>10.71817401</v>
      </c>
      <c r="C24" s="9">
        <v>0</v>
      </c>
      <c r="D24" s="9">
        <v>0</v>
      </c>
      <c r="E24" s="9">
        <v>0</v>
      </c>
      <c r="F24" s="9">
        <v>3.0000000000000001E-3</v>
      </c>
      <c r="G24" s="9">
        <v>6.8255100000000004</v>
      </c>
      <c r="H24" s="9">
        <v>0</v>
      </c>
      <c r="I24" s="9">
        <v>1.2286999999999999</v>
      </c>
      <c r="K24" s="10" t="s">
        <v>105</v>
      </c>
      <c r="L24" s="11">
        <v>0</v>
      </c>
      <c r="M24" s="12"/>
      <c r="N24" s="12"/>
      <c r="O24" s="12"/>
      <c r="P24" s="16">
        <f t="shared" si="3"/>
        <v>0</v>
      </c>
      <c r="R24" s="358" t="s">
        <v>364</v>
      </c>
      <c r="S24" s="9">
        <v>10.71817401</v>
      </c>
      <c r="T24" s="9">
        <v>0</v>
      </c>
      <c r="U24" s="9">
        <v>0</v>
      </c>
      <c r="V24" s="9">
        <v>0</v>
      </c>
      <c r="W24" s="9">
        <v>3.0000000000000001E-3</v>
      </c>
      <c r="X24" s="9">
        <v>6.8255100000000004</v>
      </c>
      <c r="Y24" s="9">
        <v>0</v>
      </c>
      <c r="Z24" s="9">
        <v>1.2286999999999999</v>
      </c>
      <c r="AB24" s="359" t="s">
        <v>368</v>
      </c>
      <c r="AC24" s="11">
        <v>0</v>
      </c>
      <c r="AD24" s="12"/>
      <c r="AE24" s="12"/>
      <c r="AF24" s="12"/>
      <c r="AG24" s="16">
        <f t="shared" si="5"/>
        <v>0</v>
      </c>
    </row>
    <row r="25" spans="1:33">
      <c r="A25" s="10" t="s">
        <v>100</v>
      </c>
      <c r="B25" s="11">
        <v>2.6751009999999999E-2</v>
      </c>
      <c r="C25" s="11">
        <v>0</v>
      </c>
      <c r="D25" s="12"/>
      <c r="E25" s="12"/>
      <c r="F25" s="11">
        <v>3.0000000000000001E-3</v>
      </c>
      <c r="G25" s="11">
        <v>1.7000000000000001E-2</v>
      </c>
      <c r="H25" s="11">
        <v>0</v>
      </c>
      <c r="I25" s="11">
        <v>0</v>
      </c>
      <c r="K25" s="10" t="s">
        <v>107</v>
      </c>
      <c r="L25" s="11">
        <v>0</v>
      </c>
      <c r="M25" s="12"/>
      <c r="N25" s="12"/>
      <c r="O25" s="12"/>
      <c r="P25" s="16">
        <f t="shared" si="3"/>
        <v>0</v>
      </c>
      <c r="R25" s="359" t="s">
        <v>365</v>
      </c>
      <c r="S25" s="11">
        <v>2.6751009999999999E-2</v>
      </c>
      <c r="T25" s="11">
        <v>0</v>
      </c>
      <c r="U25" s="12"/>
      <c r="V25" s="12"/>
      <c r="W25" s="11">
        <v>3.0000000000000001E-3</v>
      </c>
      <c r="X25" s="11">
        <v>1.7000000000000001E-2</v>
      </c>
      <c r="Y25" s="11">
        <v>0</v>
      </c>
      <c r="Z25" s="11">
        <v>0</v>
      </c>
      <c r="AB25" s="359" t="s">
        <v>369</v>
      </c>
      <c r="AC25" s="11">
        <v>0</v>
      </c>
      <c r="AD25" s="12"/>
      <c r="AE25" s="12"/>
      <c r="AF25" s="12"/>
      <c r="AG25" s="16">
        <f t="shared" si="5"/>
        <v>0</v>
      </c>
    </row>
    <row r="26" spans="1:33" ht="26.4">
      <c r="A26" s="122" t="s">
        <v>194</v>
      </c>
      <c r="B26" s="123">
        <v>10.691423</v>
      </c>
      <c r="C26" s="123">
        <v>0</v>
      </c>
      <c r="D26" s="123">
        <v>0</v>
      </c>
      <c r="E26" s="123">
        <v>0</v>
      </c>
      <c r="F26" s="123">
        <v>0</v>
      </c>
      <c r="G26" s="123">
        <v>6.8085100000000001</v>
      </c>
      <c r="H26" s="123">
        <v>0</v>
      </c>
      <c r="I26" s="123">
        <v>1.2286999999999999</v>
      </c>
      <c r="K26" s="8" t="s">
        <v>109</v>
      </c>
      <c r="L26" s="14">
        <v>0</v>
      </c>
      <c r="M26" s="14">
        <v>0</v>
      </c>
      <c r="N26" s="14">
        <v>0</v>
      </c>
      <c r="O26" s="14">
        <v>10.3574353357084</v>
      </c>
      <c r="P26" s="15">
        <f t="shared" si="3"/>
        <v>10.3574353357084</v>
      </c>
      <c r="R26" s="359" t="s">
        <v>366</v>
      </c>
      <c r="S26" s="123">
        <v>10.691423</v>
      </c>
      <c r="T26" s="123">
        <v>0</v>
      </c>
      <c r="U26" s="123">
        <v>0</v>
      </c>
      <c r="V26" s="123">
        <v>0</v>
      </c>
      <c r="W26" s="123">
        <v>0</v>
      </c>
      <c r="X26" s="123">
        <v>6.8085100000000001</v>
      </c>
      <c r="Y26" s="123">
        <v>0</v>
      </c>
      <c r="Z26" s="123">
        <v>1.2286999999999999</v>
      </c>
      <c r="AB26" s="358" t="s">
        <v>373</v>
      </c>
      <c r="AC26" s="14">
        <v>0</v>
      </c>
      <c r="AD26" s="14">
        <v>0</v>
      </c>
      <c r="AE26" s="14">
        <v>0</v>
      </c>
      <c r="AF26" s="14">
        <v>10.3574353357084</v>
      </c>
      <c r="AG26" s="15">
        <f t="shared" si="5"/>
        <v>10.3574353357084</v>
      </c>
    </row>
    <row r="27" spans="1:33" ht="26.4">
      <c r="A27" s="8" t="s">
        <v>103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0.71411000000000002</v>
      </c>
      <c r="I27" s="9">
        <v>0</v>
      </c>
      <c r="K27" s="10" t="s">
        <v>111</v>
      </c>
      <c r="L27" s="12"/>
      <c r="M27" s="12"/>
      <c r="N27" s="12"/>
      <c r="O27" s="11">
        <v>10.3574353357084</v>
      </c>
      <c r="P27" s="16">
        <f t="shared" si="3"/>
        <v>10.3574353357084</v>
      </c>
      <c r="R27" s="358" t="s">
        <v>367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0.71411000000000002</v>
      </c>
      <c r="Z27" s="9">
        <v>0</v>
      </c>
      <c r="AB27" s="359" t="s">
        <v>374</v>
      </c>
      <c r="AC27" s="12"/>
      <c r="AD27" s="12"/>
      <c r="AE27" s="12"/>
      <c r="AF27" s="11">
        <v>10.3574353357084</v>
      </c>
      <c r="AG27" s="16">
        <f t="shared" si="5"/>
        <v>10.3574353357084</v>
      </c>
    </row>
    <row r="28" spans="1:33">
      <c r="A28" s="10" t="s">
        <v>105</v>
      </c>
      <c r="B28" s="11">
        <v>0</v>
      </c>
      <c r="C28" s="12"/>
      <c r="D28" s="12"/>
      <c r="E28" s="12"/>
      <c r="F28" s="123">
        <v>0</v>
      </c>
      <c r="G28" s="123">
        <v>0</v>
      </c>
      <c r="H28" s="123">
        <v>0</v>
      </c>
      <c r="I28" s="123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0</v>
      </c>
      <c r="T28" s="12"/>
      <c r="U28" s="12"/>
      <c r="V28" s="12"/>
      <c r="W28" s="123">
        <v>0</v>
      </c>
      <c r="X28" s="123">
        <v>0</v>
      </c>
      <c r="Y28" s="123">
        <v>0</v>
      </c>
      <c r="Z28" s="123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0</v>
      </c>
      <c r="C29" s="12"/>
      <c r="D29" s="12"/>
      <c r="E29" s="12"/>
      <c r="F29" s="123">
        <v>0</v>
      </c>
      <c r="G29" s="123">
        <v>0</v>
      </c>
      <c r="H29" s="123">
        <v>0</v>
      </c>
      <c r="I29" s="123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</v>
      </c>
      <c r="T29" s="12"/>
      <c r="U29" s="12"/>
      <c r="V29" s="12"/>
      <c r="W29" s="123">
        <v>0</v>
      </c>
      <c r="X29" s="123">
        <v>0</v>
      </c>
      <c r="Y29" s="123">
        <v>0</v>
      </c>
      <c r="Z29" s="123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23">
        <v>0</v>
      </c>
      <c r="G30" s="123">
        <v>0</v>
      </c>
      <c r="H30" s="123">
        <v>0.71299999999999997</v>
      </c>
      <c r="I30" s="123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23">
        <v>0</v>
      </c>
      <c r="X30" s="123">
        <v>0</v>
      </c>
      <c r="Y30" s="123">
        <v>0.71299999999999997</v>
      </c>
      <c r="Z30" s="123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8"/>
      <c r="D31" s="128"/>
      <c r="E31" s="128"/>
      <c r="F31" s="123">
        <v>0</v>
      </c>
      <c r="G31" s="123">
        <v>0</v>
      </c>
      <c r="H31" s="123">
        <v>1.1100000000000001E-3</v>
      </c>
      <c r="I31" s="123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8"/>
      <c r="U31" s="128"/>
      <c r="V31" s="128"/>
      <c r="W31" s="123">
        <v>0</v>
      </c>
      <c r="X31" s="123">
        <v>0</v>
      </c>
      <c r="Y31" s="123">
        <v>1.1100000000000001E-3</v>
      </c>
      <c r="Z31" s="123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-10239.2599738393</v>
      </c>
      <c r="M32" s="14">
        <f>C46*21</f>
        <v>1771.1627511996705</v>
      </c>
      <c r="N32" s="14">
        <f>D46*310</f>
        <v>1499.0479812627632</v>
      </c>
      <c r="O32" s="14">
        <v>0</v>
      </c>
      <c r="P32" s="15">
        <f t="shared" si="3"/>
        <v>-6969.0492413768661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-10239.2599738393</v>
      </c>
      <c r="AD32" s="14">
        <f>T46*21</f>
        <v>1771.1627511996705</v>
      </c>
      <c r="AE32" s="14">
        <f>U46*310</f>
        <v>1499.0479812627632</v>
      </c>
      <c r="AF32" s="14">
        <v>0</v>
      </c>
      <c r="AG32" s="15">
        <f t="shared" ref="AG32:AG51" si="6">SUM(AC32:AF32)</f>
        <v>-6969.0492413768661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10.3574353357084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1727.58512073</v>
      </c>
      <c r="N33" s="14">
        <f>D47*310</f>
        <v>105.04235098397699</v>
      </c>
      <c r="O33" s="14">
        <v>0</v>
      </c>
      <c r="P33" s="15">
        <f t="shared" si="3"/>
        <v>1832.627471713977</v>
      </c>
      <c r="R33" s="358" t="s">
        <v>373</v>
      </c>
      <c r="S33" s="9">
        <v>0</v>
      </c>
      <c r="T33" s="9">
        <v>0</v>
      </c>
      <c r="U33" s="9">
        <v>0</v>
      </c>
      <c r="V33" s="9">
        <v>10.3574353357084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1727.58512073</v>
      </c>
      <c r="AE33" s="14">
        <f>U47*310</f>
        <v>105.04235098397699</v>
      </c>
      <c r="AF33" s="14">
        <v>0</v>
      </c>
      <c r="AG33" s="15">
        <f t="shared" si="6"/>
        <v>1832.627471713977</v>
      </c>
    </row>
    <row r="34" spans="1:33">
      <c r="A34" s="10" t="s">
        <v>111</v>
      </c>
      <c r="B34" s="12"/>
      <c r="C34" s="12"/>
      <c r="D34" s="12"/>
      <c r="E34" s="11">
        <v>10.3574353357084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1676.1805410000002</v>
      </c>
      <c r="N34" s="12"/>
      <c r="O34" s="12"/>
      <c r="P34" s="16">
        <f t="shared" si="3"/>
        <v>1676.1805410000002</v>
      </c>
      <c r="R34" s="359" t="s">
        <v>374</v>
      </c>
      <c r="S34" s="12"/>
      <c r="T34" s="12"/>
      <c r="U34" s="12"/>
      <c r="V34" s="11">
        <v>10.3574353357084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1676.1805410000002</v>
      </c>
      <c r="AE34" s="12"/>
      <c r="AF34" s="12"/>
      <c r="AG34" s="16">
        <f t="shared" si="6"/>
        <v>1676.1805410000002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51.404579729999995</v>
      </c>
      <c r="N35" s="11">
        <f>D49*310</f>
        <v>105.04235098397699</v>
      </c>
      <c r="O35" s="12"/>
      <c r="P35" s="16">
        <f t="shared" si="3"/>
        <v>156.446930713977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51.404579729999995</v>
      </c>
      <c r="AE35" s="11">
        <f>U49*310</f>
        <v>105.04235098397699</v>
      </c>
      <c r="AF35" s="12"/>
      <c r="AG35" s="16">
        <f t="shared" si="6"/>
        <v>156.446930713977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-10237.4514441228</v>
      </c>
      <c r="M36" s="14">
        <v>0</v>
      </c>
      <c r="N36" s="14">
        <v>0</v>
      </c>
      <c r="O36" s="14">
        <v>0</v>
      </c>
      <c r="P36" s="15">
        <f t="shared" si="3"/>
        <v>-10237.4514441228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-10237.4514441228</v>
      </c>
      <c r="AD36" s="14">
        <v>0</v>
      </c>
      <c r="AE36" s="14">
        <v>0</v>
      </c>
      <c r="AF36" s="14">
        <v>0</v>
      </c>
      <c r="AG36" s="15">
        <f t="shared" si="6"/>
        <v>-10237.4514441228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-6827.8914441228299</v>
      </c>
      <c r="M37" s="12"/>
      <c r="N37" s="12"/>
      <c r="O37" s="12"/>
      <c r="P37" s="16">
        <f t="shared" si="3"/>
        <v>-6827.8914441228299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-6827.8914441228299</v>
      </c>
      <c r="AD37" s="12"/>
      <c r="AE37" s="12"/>
      <c r="AF37" s="12"/>
      <c r="AG37" s="16">
        <f t="shared" si="6"/>
        <v>-6827.8914441228299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-3409.56</v>
      </c>
      <c r="M38" s="12"/>
      <c r="N38" s="12"/>
      <c r="O38" s="12"/>
      <c r="P38" s="16">
        <f t="shared" si="3"/>
        <v>-3409.56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-3409.56</v>
      </c>
      <c r="AD38" s="12"/>
      <c r="AE38" s="12"/>
      <c r="AF38" s="12"/>
      <c r="AG38" s="16">
        <f t="shared" si="6"/>
        <v>-3409.56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43.577630469670922</v>
      </c>
      <c r="N39" s="14">
        <f>D57*310</f>
        <v>1394.0056302787862</v>
      </c>
      <c r="O39" s="14">
        <v>0</v>
      </c>
      <c r="P39" s="15">
        <f t="shared" si="3"/>
        <v>1437.5832607484572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43.577630469670922</v>
      </c>
      <c r="AE39" s="14">
        <f>U57*310</f>
        <v>1394.0056302787862</v>
      </c>
      <c r="AF39" s="14">
        <v>0</v>
      </c>
      <c r="AG39" s="15">
        <f t="shared" si="6"/>
        <v>1437.5832607484572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13.116191003999999</v>
      </c>
      <c r="N40" s="11">
        <f>D58*310</f>
        <v>5.0472504919999999</v>
      </c>
      <c r="O40" s="12"/>
      <c r="P40" s="16">
        <f t="shared" si="3"/>
        <v>18.163441495999997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13.116191003999999</v>
      </c>
      <c r="AE40" s="11">
        <f>U58*310</f>
        <v>5.0472504919999999</v>
      </c>
      <c r="AF40" s="12"/>
      <c r="AG40" s="16">
        <f t="shared" si="6"/>
        <v>18.163441495999997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959.7799471332595</v>
      </c>
      <c r="O41" s="12"/>
      <c r="P41" s="16">
        <f t="shared" si="3"/>
        <v>959.7799471332595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959.7799471332595</v>
      </c>
      <c r="AF41" s="12"/>
      <c r="AG41" s="16">
        <f t="shared" si="6"/>
        <v>959.7799471332595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381.27973843824157</v>
      </c>
      <c r="O42" s="12"/>
      <c r="P42" s="16">
        <f t="shared" si="3"/>
        <v>381.27973843824157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381.27973843824157</v>
      </c>
      <c r="AF42" s="12"/>
      <c r="AG42" s="16">
        <f t="shared" si="6"/>
        <v>381.27973843824157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2.8E-3</v>
      </c>
      <c r="G43" s="9">
        <v>1.541E-2</v>
      </c>
      <c r="H43" s="9">
        <v>2.5512800000000002</v>
      </c>
      <c r="I43" s="9">
        <v>5.5999999999999999E-3</v>
      </c>
      <c r="K43" s="10" t="s">
        <v>110</v>
      </c>
      <c r="L43" s="12"/>
      <c r="M43" s="12"/>
      <c r="N43" s="11">
        <f>D61*310</f>
        <v>47.898694215286866</v>
      </c>
      <c r="O43" s="12"/>
      <c r="P43" s="16">
        <f t="shared" si="3"/>
        <v>47.898694215286866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2.8E-3</v>
      </c>
      <c r="X43" s="9">
        <v>1.541E-2</v>
      </c>
      <c r="Y43" s="9">
        <v>2.5512800000000002</v>
      </c>
      <c r="Z43" s="9">
        <v>5.5999999999999999E-3</v>
      </c>
      <c r="AB43" s="359" t="s">
        <v>399</v>
      </c>
      <c r="AC43" s="12"/>
      <c r="AD43" s="12"/>
      <c r="AE43" s="11">
        <f>U61*310</f>
        <v>47.898694215286866</v>
      </c>
      <c r="AF43" s="12"/>
      <c r="AG43" s="16">
        <f t="shared" si="6"/>
        <v>47.898694215286866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2.8E-3</v>
      </c>
      <c r="G44" s="11">
        <v>1.541E-2</v>
      </c>
      <c r="H44" s="11">
        <v>5.5999999999999999E-3</v>
      </c>
      <c r="I44" s="11">
        <v>5.5999999999999999E-3</v>
      </c>
      <c r="K44" s="10" t="s">
        <v>112</v>
      </c>
      <c r="L44" s="12"/>
      <c r="M44" s="11">
        <f>C62*21</f>
        <v>30.461439465670921</v>
      </c>
      <c r="N44" s="12"/>
      <c r="O44" s="12"/>
      <c r="P44" s="16">
        <f t="shared" si="3"/>
        <v>30.461439465670921</v>
      </c>
      <c r="R44" s="359" t="s">
        <v>382</v>
      </c>
      <c r="S44" s="11">
        <v>0</v>
      </c>
      <c r="T44" s="11">
        <v>0</v>
      </c>
      <c r="U44" s="12"/>
      <c r="V44" s="12"/>
      <c r="W44" s="11">
        <v>2.8E-3</v>
      </c>
      <c r="X44" s="11">
        <v>1.541E-2</v>
      </c>
      <c r="Y44" s="11">
        <v>5.5999999999999999E-3</v>
      </c>
      <c r="Z44" s="11">
        <v>5.5999999999999999E-3</v>
      </c>
      <c r="AB44" s="359" t="s">
        <v>400</v>
      </c>
      <c r="AC44" s="12"/>
      <c r="AD44" s="11">
        <f>T62*21</f>
        <v>30.461439465670921</v>
      </c>
      <c r="AE44" s="12"/>
      <c r="AF44" s="12"/>
      <c r="AG44" s="16">
        <f t="shared" si="6"/>
        <v>30.461439465670921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2.5456799999999999</v>
      </c>
      <c r="I45" s="11">
        <v>0</v>
      </c>
      <c r="K45" s="8" t="s">
        <v>114</v>
      </c>
      <c r="L45" s="14">
        <v>-1.8085297164880101</v>
      </c>
      <c r="M45" s="14">
        <v>0</v>
      </c>
      <c r="N45" s="14">
        <v>0</v>
      </c>
      <c r="O45" s="14">
        <v>0</v>
      </c>
      <c r="P45" s="15">
        <f t="shared" si="3"/>
        <v>-1.8085297164880101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2.5456799999999999</v>
      </c>
      <c r="Z45" s="11">
        <v>0</v>
      </c>
      <c r="AB45" s="358" t="s">
        <v>401</v>
      </c>
      <c r="AC45" s="14">
        <v>-1.8085297164880101</v>
      </c>
      <c r="AD45" s="14">
        <v>0</v>
      </c>
      <c r="AE45" s="14">
        <v>0</v>
      </c>
      <c r="AF45" s="14">
        <v>0</v>
      </c>
      <c r="AG45" s="15">
        <f t="shared" si="6"/>
        <v>-1.8085297164880101</v>
      </c>
    </row>
    <row r="46" spans="1:33" ht="26.4">
      <c r="A46" s="8" t="s">
        <v>75</v>
      </c>
      <c r="B46" s="9">
        <v>-10239.2599738393</v>
      </c>
      <c r="C46" s="9">
        <v>84.341083390460497</v>
      </c>
      <c r="D46" s="9">
        <v>4.8356386492347196</v>
      </c>
      <c r="E46" s="9">
        <v>0</v>
      </c>
      <c r="F46" s="9">
        <v>0.57744806000000004</v>
      </c>
      <c r="G46" s="9">
        <v>21.247907439999999</v>
      </c>
      <c r="H46" s="9">
        <v>0</v>
      </c>
      <c r="I46" s="9">
        <v>0</v>
      </c>
      <c r="K46" s="10" t="s">
        <v>116</v>
      </c>
      <c r="L46" s="11">
        <v>-1.8085297164880101</v>
      </c>
      <c r="M46" s="12"/>
      <c r="N46" s="12"/>
      <c r="O46" s="12"/>
      <c r="P46" s="16">
        <f t="shared" si="3"/>
        <v>-1.8085297164880101</v>
      </c>
      <c r="R46" s="358" t="s">
        <v>384</v>
      </c>
      <c r="S46" s="9">
        <v>-10239.2599738393</v>
      </c>
      <c r="T46" s="9">
        <v>84.341083390460497</v>
      </c>
      <c r="U46" s="9">
        <v>4.8356386492347196</v>
      </c>
      <c r="V46" s="9">
        <v>0</v>
      </c>
      <c r="W46" s="9">
        <v>0.57744806000000004</v>
      </c>
      <c r="X46" s="9">
        <v>21.247907439999999</v>
      </c>
      <c r="Y46" s="9">
        <v>0</v>
      </c>
      <c r="Z46" s="9">
        <v>0</v>
      </c>
      <c r="AB46" s="359" t="s">
        <v>402</v>
      </c>
      <c r="AC46" s="11">
        <v>-1.8085297164880101</v>
      </c>
      <c r="AD46" s="12"/>
      <c r="AE46" s="12"/>
      <c r="AF46" s="12"/>
      <c r="AG46" s="16">
        <f t="shared" si="6"/>
        <v>-1.8085297164880101</v>
      </c>
    </row>
    <row r="47" spans="1:33">
      <c r="A47" s="8" t="s">
        <v>79</v>
      </c>
      <c r="B47" s="9">
        <v>0</v>
      </c>
      <c r="C47" s="9">
        <v>82.265958130000001</v>
      </c>
      <c r="D47" s="9">
        <v>0.33884629349669998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4.2552068415999997</v>
      </c>
      <c r="M47" s="14">
        <f>C65*21</f>
        <v>356.39523541139494</v>
      </c>
      <c r="N47" s="14">
        <f>D65*310</f>
        <v>61.674400603260672</v>
      </c>
      <c r="O47" s="14">
        <v>0</v>
      </c>
      <c r="P47" s="15">
        <f t="shared" si="3"/>
        <v>422.3248428562556</v>
      </c>
      <c r="R47" s="358" t="s">
        <v>385</v>
      </c>
      <c r="S47" s="9">
        <v>0</v>
      </c>
      <c r="T47" s="9">
        <v>82.265958130000001</v>
      </c>
      <c r="U47" s="9">
        <v>0.33884629349669998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4.2552068415999997</v>
      </c>
      <c r="AD47" s="14">
        <f>T65*21</f>
        <v>356.39523541139494</v>
      </c>
      <c r="AE47" s="14">
        <f>U65*310</f>
        <v>61.674400603260672</v>
      </c>
      <c r="AF47" s="14">
        <v>0</v>
      </c>
      <c r="AG47" s="15">
        <f t="shared" si="6"/>
        <v>422.3248428562556</v>
      </c>
    </row>
    <row r="48" spans="1:33">
      <c r="A48" s="10" t="s">
        <v>83</v>
      </c>
      <c r="B48" s="12"/>
      <c r="C48" s="11">
        <v>79.818121000000005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233.6445756359484</v>
      </c>
      <c r="N48" s="13">
        <v>0</v>
      </c>
      <c r="O48" s="13">
        <v>0</v>
      </c>
      <c r="P48" s="16">
        <f t="shared" si="3"/>
        <v>233.6445756359484</v>
      </c>
      <c r="R48" s="359" t="s">
        <v>386</v>
      </c>
      <c r="S48" s="12"/>
      <c r="T48" s="11">
        <v>79.818121000000005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233.6445756359484</v>
      </c>
      <c r="AE48" s="13">
        <v>0</v>
      </c>
      <c r="AF48" s="13">
        <v>0</v>
      </c>
      <c r="AG48" s="16">
        <f t="shared" si="6"/>
        <v>233.6445756359484</v>
      </c>
    </row>
    <row r="49" spans="1:33">
      <c r="A49" s="10" t="s">
        <v>87</v>
      </c>
      <c r="B49" s="12"/>
      <c r="C49" s="11">
        <v>2.4478371299999999</v>
      </c>
      <c r="D49" s="11">
        <v>0.33884629349669998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2.6334000000000004</v>
      </c>
      <c r="N49" s="13">
        <f>D67*310</f>
        <v>2.3324400000000001</v>
      </c>
      <c r="O49" s="13">
        <v>0</v>
      </c>
      <c r="P49" s="16">
        <f t="shared" si="3"/>
        <v>4.96584</v>
      </c>
      <c r="R49" s="359" t="s">
        <v>387</v>
      </c>
      <c r="S49" s="12"/>
      <c r="T49" s="11">
        <v>2.4478371299999999</v>
      </c>
      <c r="U49" s="11">
        <v>0.33884629349669998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2.6334000000000004</v>
      </c>
      <c r="AE49" s="13">
        <f>U67*310</f>
        <v>2.3324400000000001</v>
      </c>
      <c r="AF49" s="13">
        <v>0</v>
      </c>
      <c r="AG49" s="16">
        <f t="shared" si="6"/>
        <v>4.96584</v>
      </c>
    </row>
    <row r="50" spans="1:33" ht="26.4">
      <c r="A50" s="8" t="s">
        <v>91</v>
      </c>
      <c r="B50" s="9">
        <v>-10237.4514441228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4.2552068415999997</v>
      </c>
      <c r="M50" s="13">
        <f>C68*21</f>
        <v>12.873315</v>
      </c>
      <c r="N50" s="13">
        <f>D68*310</f>
        <v>3.4206237000000002</v>
      </c>
      <c r="O50" s="13">
        <v>0</v>
      </c>
      <c r="P50" s="16">
        <f t="shared" si="3"/>
        <v>20.549145541599998</v>
      </c>
      <c r="R50" s="358" t="s">
        <v>388</v>
      </c>
      <c r="S50" s="9">
        <v>-10237.4514441228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4.2552068415999997</v>
      </c>
      <c r="AD50" s="13">
        <f>T68*21</f>
        <v>12.873315</v>
      </c>
      <c r="AE50" s="13">
        <f>U68*310</f>
        <v>3.4206237000000002</v>
      </c>
      <c r="AF50" s="13">
        <v>0</v>
      </c>
      <c r="AG50" s="16">
        <f t="shared" si="6"/>
        <v>20.549145541599998</v>
      </c>
    </row>
    <row r="51" spans="1:33">
      <c r="A51" s="10" t="s">
        <v>95</v>
      </c>
      <c r="B51" s="11">
        <v>-6827.8914441228299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107.24394477544649</v>
      </c>
      <c r="N51" s="13">
        <f>D69*310</f>
        <v>55.921336903260666</v>
      </c>
      <c r="O51" s="13">
        <v>0</v>
      </c>
      <c r="P51" s="16">
        <f t="shared" si="3"/>
        <v>163.16528167870717</v>
      </c>
      <c r="R51" s="359" t="s">
        <v>389</v>
      </c>
      <c r="S51" s="11">
        <v>-6827.8914441228299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107.24394477544649</v>
      </c>
      <c r="AE51" s="13">
        <f>U69*310</f>
        <v>55.921336903260666</v>
      </c>
      <c r="AF51" s="13">
        <v>0</v>
      </c>
      <c r="AG51" s="16">
        <f t="shared" si="6"/>
        <v>163.16528167870717</v>
      </c>
    </row>
    <row r="52" spans="1:33">
      <c r="A52" s="10" t="s">
        <v>98</v>
      </c>
      <c r="B52" s="11">
        <v>-3409.56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-3409.56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396.18699120000002</v>
      </c>
      <c r="M54" s="9">
        <f>C72*21</f>
        <v>5.81813064E-2</v>
      </c>
      <c r="N54" s="9">
        <f>D72*310</f>
        <v>3.4354676159999999</v>
      </c>
      <c r="O54" s="9">
        <v>0</v>
      </c>
      <c r="P54" s="16">
        <f t="shared" si="3"/>
        <v>399.68064012240001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396.18699120000002</v>
      </c>
      <c r="AD54" s="9">
        <f>T72*21</f>
        <v>5.81813064E-2</v>
      </c>
      <c r="AE54" s="9">
        <f>U72*310</f>
        <v>3.4354676159999999</v>
      </c>
      <c r="AF54" s="9">
        <v>0</v>
      </c>
      <c r="AG54" s="16">
        <f t="shared" ref="AG54:AG56" si="7">SUM(AC54:AF54)</f>
        <v>399.68064012240001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396.18699120000002</v>
      </c>
      <c r="M55" s="11">
        <f>C73*21</f>
        <v>5.81813064E-2</v>
      </c>
      <c r="N55" s="11">
        <f>D73*310</f>
        <v>3.4354676159999999</v>
      </c>
      <c r="O55" s="12"/>
      <c r="P55" s="16">
        <f t="shared" si="3"/>
        <v>399.68064012240001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396.18699120000002</v>
      </c>
      <c r="AD55" s="11">
        <f>T73*21</f>
        <v>5.81813064E-2</v>
      </c>
      <c r="AE55" s="11">
        <f>U73*310</f>
        <v>3.4354676159999999</v>
      </c>
      <c r="AF55" s="12"/>
      <c r="AG55" s="16">
        <f t="shared" si="7"/>
        <v>399.68064012240001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2.0751252604605201</v>
      </c>
      <c r="D57" s="9">
        <v>4.4967923557380196</v>
      </c>
      <c r="E57" s="9">
        <v>0</v>
      </c>
      <c r="F57" s="9">
        <v>0.57744806000000004</v>
      </c>
      <c r="G57" s="9">
        <v>21.247907439999999</v>
      </c>
      <c r="H57" s="9">
        <v>0</v>
      </c>
      <c r="I57" s="9">
        <v>0</v>
      </c>
      <c r="R57" s="358" t="s">
        <v>395</v>
      </c>
      <c r="S57" s="9">
        <v>0</v>
      </c>
      <c r="T57" s="9">
        <v>2.0751252604605201</v>
      </c>
      <c r="U57" s="9">
        <v>4.4967923557380196</v>
      </c>
      <c r="V57" s="9">
        <v>0</v>
      </c>
      <c r="W57" s="9">
        <v>0.57744806000000004</v>
      </c>
      <c r="X57" s="9">
        <v>21.247907439999999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0.62458052399999997</v>
      </c>
      <c r="D58" s="11">
        <v>1.62814532E-2</v>
      </c>
      <c r="E58" s="12"/>
      <c r="F58" s="11">
        <v>0.57744806000000004</v>
      </c>
      <c r="G58" s="11">
        <v>21.247907439999999</v>
      </c>
      <c r="H58" s="11">
        <v>0</v>
      </c>
      <c r="I58" s="11">
        <v>0</v>
      </c>
      <c r="R58" s="359" t="s">
        <v>396</v>
      </c>
      <c r="S58" s="12"/>
      <c r="T58" s="11">
        <v>0.62458052399999997</v>
      </c>
      <c r="U58" s="11">
        <v>1.62814532E-2</v>
      </c>
      <c r="V58" s="12"/>
      <c r="W58" s="11">
        <v>0.57744806000000004</v>
      </c>
      <c r="X58" s="11">
        <v>21.247907439999999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3.0960643455911598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3.0960643455911598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1.22993464012336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1.22993464012336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0.15451191682350601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0.15451191682350601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1.45054473646052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1.45054473646052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-1.8085297164880101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-1.8085297164880101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-1.8085297164880101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-1.8085297164880101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4.2552068415999997</v>
      </c>
      <c r="C65" s="9">
        <v>16.971201686256901</v>
      </c>
      <c r="D65" s="9">
        <v>0.19894967936535701</v>
      </c>
      <c r="E65" s="9">
        <v>0</v>
      </c>
      <c r="F65" s="9">
        <v>0.3</v>
      </c>
      <c r="G65" s="9">
        <v>5.2670000000000003</v>
      </c>
      <c r="H65" s="9">
        <v>0.11600000000000001</v>
      </c>
      <c r="I65" s="9">
        <v>0.01</v>
      </c>
      <c r="R65" s="358" t="s">
        <v>403</v>
      </c>
      <c r="S65" s="9">
        <v>4.2552068415999997</v>
      </c>
      <c r="T65" s="9">
        <v>16.971201686256901</v>
      </c>
      <c r="U65" s="9">
        <v>0.19894967936535701</v>
      </c>
      <c r="V65" s="9">
        <v>0</v>
      </c>
      <c r="W65" s="9">
        <v>0.3</v>
      </c>
      <c r="X65" s="9">
        <v>5.2670000000000003</v>
      </c>
      <c r="Y65" s="9">
        <v>0.11600000000000001</v>
      </c>
      <c r="Z65" s="9">
        <v>0.01</v>
      </c>
    </row>
    <row r="66" spans="1:26">
      <c r="A66" s="10" t="s">
        <v>80</v>
      </c>
      <c r="B66" s="13">
        <v>0</v>
      </c>
      <c r="C66" s="13">
        <v>11.1259321731404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11.1259321731404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0.12540000000000001</v>
      </c>
      <c r="D67" s="13">
        <v>7.5240000000000003E-3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0.12540000000000001</v>
      </c>
      <c r="U67" s="13">
        <v>7.5240000000000003E-3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4.2552068415999997</v>
      </c>
      <c r="C68" s="13">
        <v>0.61301499999999998</v>
      </c>
      <c r="D68" s="13">
        <v>1.1034270000000001E-2</v>
      </c>
      <c r="E68" s="13">
        <v>0</v>
      </c>
      <c r="F68" s="13">
        <v>0.3</v>
      </c>
      <c r="G68" s="13">
        <v>5.2670000000000003</v>
      </c>
      <c r="H68" s="13">
        <v>0.11600000000000001</v>
      </c>
      <c r="I68" s="13">
        <v>0.01</v>
      </c>
      <c r="R68" s="358" t="s">
        <v>406</v>
      </c>
      <c r="S68" s="13">
        <v>4.2552068415999997</v>
      </c>
      <c r="T68" s="13">
        <v>0.61301499999999998</v>
      </c>
      <c r="U68" s="13">
        <v>1.1034270000000001E-2</v>
      </c>
      <c r="V68" s="13">
        <v>0</v>
      </c>
      <c r="W68" s="13">
        <v>0.3</v>
      </c>
      <c r="X68" s="13">
        <v>5.2670000000000003</v>
      </c>
      <c r="Y68" s="13">
        <v>0.11600000000000001</v>
      </c>
      <c r="Z68" s="13">
        <v>0.01</v>
      </c>
    </row>
    <row r="69" spans="1:26">
      <c r="A69" s="10" t="s">
        <v>92</v>
      </c>
      <c r="B69" s="13">
        <v>0</v>
      </c>
      <c r="C69" s="13">
        <v>5.1068545131164997</v>
      </c>
      <c r="D69" s="13">
        <v>0.180391409365357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5.1068545131164997</v>
      </c>
      <c r="U69" s="13">
        <v>0.180391409365357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396.18699120000002</v>
      </c>
      <c r="C72" s="9">
        <v>2.7705384E-3</v>
      </c>
      <c r="D72" s="9">
        <v>1.10821536E-2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R72" s="358" t="s">
        <v>409</v>
      </c>
      <c r="S72" s="9">
        <v>396.18699120000002</v>
      </c>
      <c r="T72" s="9">
        <v>2.7705384E-3</v>
      </c>
      <c r="U72" s="9">
        <v>1.10821536E-2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</row>
    <row r="73" spans="1:26" ht="26.4">
      <c r="A73" s="10" t="s">
        <v>159</v>
      </c>
      <c r="B73" s="11">
        <v>396.18699120000002</v>
      </c>
      <c r="C73" s="11">
        <v>2.7705384E-3</v>
      </c>
      <c r="D73" s="11">
        <v>1.10821536E-2</v>
      </c>
      <c r="E73" s="12"/>
      <c r="F73" s="11">
        <v>0</v>
      </c>
      <c r="G73" s="11">
        <v>0</v>
      </c>
      <c r="H73" s="11">
        <v>0</v>
      </c>
      <c r="I73" s="11">
        <v>0</v>
      </c>
      <c r="R73" s="359" t="s">
        <v>410</v>
      </c>
      <c r="S73" s="11">
        <v>396.18699120000002</v>
      </c>
      <c r="T73" s="11">
        <v>2.7705384E-3</v>
      </c>
      <c r="U73" s="11">
        <v>1.10821536E-2</v>
      </c>
      <c r="V73" s="12"/>
      <c r="W73" s="11">
        <v>0</v>
      </c>
      <c r="X73" s="11">
        <v>0</v>
      </c>
      <c r="Y73" s="11">
        <v>0</v>
      </c>
      <c r="Z73" s="11">
        <v>0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Q36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7" width="6.441406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9.109375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4" width="6.441406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9.109375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174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-5119.06207962804</v>
      </c>
      <c r="C4" s="9">
        <v>108.79379299419099</v>
      </c>
      <c r="D4" s="9">
        <v>5.1096033326190797</v>
      </c>
      <c r="E4" s="9">
        <v>11.990120035352099</v>
      </c>
      <c r="F4" s="9">
        <v>10.678716894000001</v>
      </c>
      <c r="G4" s="9">
        <v>92.059888043000001</v>
      </c>
      <c r="H4" s="9">
        <v>16.122319584</v>
      </c>
      <c r="I4" s="9">
        <v>22.412654459999999</v>
      </c>
      <c r="K4" s="8" t="s">
        <v>138</v>
      </c>
      <c r="L4" s="14">
        <v>-5119.06207962804</v>
      </c>
      <c r="M4" s="14">
        <f>C4*21</f>
        <v>2284.6696528780108</v>
      </c>
      <c r="N4" s="14">
        <f t="shared" ref="N4:N10" si="0">D4*310</f>
        <v>1583.9770331119148</v>
      </c>
      <c r="O4" s="14">
        <v>11.990120035352099</v>
      </c>
      <c r="P4" s="15">
        <f>SUM(L4:O4)</f>
        <v>-1238.4252736027624</v>
      </c>
      <c r="Q4" s="17"/>
      <c r="R4" s="358" t="s">
        <v>344</v>
      </c>
      <c r="S4" s="9">
        <v>-5119.06207962804</v>
      </c>
      <c r="T4" s="9">
        <v>108.79379299419099</v>
      </c>
      <c r="U4" s="9">
        <v>5.1096033326190797</v>
      </c>
      <c r="V4" s="9">
        <v>11.990120035352099</v>
      </c>
      <c r="W4" s="9">
        <v>10.678716894000001</v>
      </c>
      <c r="X4" s="9">
        <v>92.059888043000001</v>
      </c>
      <c r="Y4" s="9">
        <v>16.122319584</v>
      </c>
      <c r="Z4" s="9">
        <v>22.412654459999999</v>
      </c>
      <c r="AB4" s="358" t="s">
        <v>344</v>
      </c>
      <c r="AC4" s="14">
        <v>-5119.06207962804</v>
      </c>
      <c r="AD4" s="14">
        <f>T4*21</f>
        <v>2284.6696528780108</v>
      </c>
      <c r="AE4" s="14">
        <f t="shared" ref="AE4:AE10" si="1">U4*310</f>
        <v>1583.9770331119148</v>
      </c>
      <c r="AF4" s="14">
        <v>11.990120035352099</v>
      </c>
      <c r="AG4" s="15">
        <f>SUM(AC4:AF4)</f>
        <v>-1238.4252736027624</v>
      </c>
    </row>
    <row r="5" spans="1:33">
      <c r="A5" s="8" t="s">
        <v>73</v>
      </c>
      <c r="B5" s="9">
        <v>4432.9329773491099</v>
      </c>
      <c r="C5" s="9">
        <v>7.76486050926</v>
      </c>
      <c r="D5" s="9">
        <v>9.4661584664000001E-2</v>
      </c>
      <c r="E5" s="9">
        <v>0</v>
      </c>
      <c r="F5" s="9">
        <v>9.8357124939999991</v>
      </c>
      <c r="G5" s="9">
        <v>62.496579803000003</v>
      </c>
      <c r="H5" s="9">
        <v>11.702299584</v>
      </c>
      <c r="I5" s="9">
        <v>21.575554459999999</v>
      </c>
      <c r="K5" s="8" t="s">
        <v>73</v>
      </c>
      <c r="L5" s="14">
        <v>4432.9329773491099</v>
      </c>
      <c r="M5" s="14">
        <f t="shared" ref="M5:M10" si="2">C5*21</f>
        <v>163.06207069446</v>
      </c>
      <c r="N5" s="14">
        <f t="shared" si="0"/>
        <v>29.345091245839999</v>
      </c>
      <c r="O5" s="14">
        <v>0</v>
      </c>
      <c r="P5" s="15">
        <f t="shared" ref="P5:P56" si="3">SUM(L5:O5)</f>
        <v>4625.3401392894102</v>
      </c>
      <c r="R5" s="358" t="s">
        <v>345</v>
      </c>
      <c r="S5" s="9">
        <v>4432.9329773491099</v>
      </c>
      <c r="T5" s="9">
        <v>7.76486050926</v>
      </c>
      <c r="U5" s="9">
        <v>9.4661584664000001E-2</v>
      </c>
      <c r="V5" s="9">
        <v>0</v>
      </c>
      <c r="W5" s="9">
        <v>9.8357124939999991</v>
      </c>
      <c r="X5" s="9">
        <v>62.496579803000003</v>
      </c>
      <c r="Y5" s="9">
        <v>11.702299584</v>
      </c>
      <c r="Z5" s="9">
        <v>21.575554459999999</v>
      </c>
      <c r="AB5" s="358" t="s">
        <v>345</v>
      </c>
      <c r="AC5" s="14">
        <v>4432.9329773491099</v>
      </c>
      <c r="AD5" s="14">
        <f t="shared" ref="AD5:AD10" si="4">T5*21</f>
        <v>163.06207069446</v>
      </c>
      <c r="AE5" s="14">
        <f t="shared" si="1"/>
        <v>29.345091245839999</v>
      </c>
      <c r="AF5" s="14">
        <v>0</v>
      </c>
      <c r="AG5" s="15">
        <f t="shared" ref="AG5:AG30" si="5">SUM(AC5:AF5)</f>
        <v>4625.3401392894102</v>
      </c>
    </row>
    <row r="6" spans="1:33">
      <c r="A6" s="8" t="s">
        <v>77</v>
      </c>
      <c r="B6" s="9">
        <v>4428.7031226150002</v>
      </c>
      <c r="C6" s="9">
        <v>2.68608554964</v>
      </c>
      <c r="D6" s="9">
        <v>9.4661584664000001E-2</v>
      </c>
      <c r="E6" s="9">
        <v>0</v>
      </c>
      <c r="F6" s="9">
        <v>9.8357124939999991</v>
      </c>
      <c r="G6" s="9">
        <v>62.496579803000003</v>
      </c>
      <c r="H6" s="9">
        <v>7.4942995840000002</v>
      </c>
      <c r="I6" s="9">
        <v>21.575554459999999</v>
      </c>
      <c r="K6" s="8" t="s">
        <v>77</v>
      </c>
      <c r="L6" s="14">
        <v>4428.7031226150002</v>
      </c>
      <c r="M6" s="14">
        <f t="shared" si="2"/>
        <v>56.407796542440003</v>
      </c>
      <c r="N6" s="14">
        <f t="shared" si="0"/>
        <v>29.345091245839999</v>
      </c>
      <c r="O6" s="14">
        <v>0</v>
      </c>
      <c r="P6" s="15">
        <f t="shared" si="3"/>
        <v>4514.4560104032807</v>
      </c>
      <c r="R6" s="358" t="s">
        <v>346</v>
      </c>
      <c r="S6" s="9">
        <v>4428.7031226150002</v>
      </c>
      <c r="T6" s="9">
        <v>2.68608554964</v>
      </c>
      <c r="U6" s="9">
        <v>9.4661584664000001E-2</v>
      </c>
      <c r="V6" s="9">
        <v>0</v>
      </c>
      <c r="W6" s="9">
        <v>9.8357124939999991</v>
      </c>
      <c r="X6" s="9">
        <v>62.496579803000003</v>
      </c>
      <c r="Y6" s="9">
        <v>7.4942995840000002</v>
      </c>
      <c r="Z6" s="9">
        <v>21.575554459999999</v>
      </c>
      <c r="AB6" s="358" t="s">
        <v>346</v>
      </c>
      <c r="AC6" s="14">
        <v>4428.7031226150002</v>
      </c>
      <c r="AD6" s="14">
        <f t="shared" si="4"/>
        <v>56.407796542440003</v>
      </c>
      <c r="AE6" s="14">
        <f t="shared" si="1"/>
        <v>29.345091245839999</v>
      </c>
      <c r="AF6" s="14">
        <v>0</v>
      </c>
      <c r="AG6" s="15">
        <f t="shared" si="5"/>
        <v>4514.4560104032807</v>
      </c>
    </row>
    <row r="7" spans="1:33">
      <c r="A7" s="10" t="s">
        <v>81</v>
      </c>
      <c r="B7" s="11">
        <v>1782.520444731</v>
      </c>
      <c r="C7" s="11">
        <v>2.8093454640000001E-2</v>
      </c>
      <c r="D7" s="11">
        <v>1.7197642031999999E-2</v>
      </c>
      <c r="E7" s="12"/>
      <c r="F7" s="11">
        <v>3.143432937</v>
      </c>
      <c r="G7" s="11">
        <v>1.6126079470000001</v>
      </c>
      <c r="H7" s="11">
        <v>0.37446900100000002</v>
      </c>
      <c r="I7" s="11">
        <v>14.367401422</v>
      </c>
      <c r="K7" s="10" t="s">
        <v>81</v>
      </c>
      <c r="L7" s="11">
        <v>1782.520444731</v>
      </c>
      <c r="M7" s="13">
        <f t="shared" si="2"/>
        <v>0.58996254743999998</v>
      </c>
      <c r="N7" s="11">
        <f t="shared" si="0"/>
        <v>5.3312690299199996</v>
      </c>
      <c r="O7" s="12"/>
      <c r="P7" s="16">
        <f t="shared" si="3"/>
        <v>1788.44167630836</v>
      </c>
      <c r="R7" s="359" t="s">
        <v>347</v>
      </c>
      <c r="S7" s="11">
        <v>1782.520444731</v>
      </c>
      <c r="T7" s="11">
        <v>2.8093454640000001E-2</v>
      </c>
      <c r="U7" s="11">
        <v>1.7197642031999999E-2</v>
      </c>
      <c r="V7" s="12"/>
      <c r="W7" s="11">
        <v>3.143432937</v>
      </c>
      <c r="X7" s="11">
        <v>1.6126079470000001</v>
      </c>
      <c r="Y7" s="11">
        <v>0.37446900100000002</v>
      </c>
      <c r="Z7" s="11">
        <v>14.367401422</v>
      </c>
      <c r="AB7" s="359" t="s">
        <v>347</v>
      </c>
      <c r="AC7" s="11">
        <v>1782.520444731</v>
      </c>
      <c r="AD7" s="13">
        <f t="shared" si="4"/>
        <v>0.58996254743999998</v>
      </c>
      <c r="AE7" s="11">
        <f t="shared" si="1"/>
        <v>5.3312690299199996</v>
      </c>
      <c r="AF7" s="12"/>
      <c r="AG7" s="16">
        <f t="shared" si="5"/>
        <v>1788.44167630836</v>
      </c>
    </row>
    <row r="8" spans="1:33" ht="26.4">
      <c r="A8" s="10" t="s">
        <v>85</v>
      </c>
      <c r="B8" s="11">
        <v>236.19013246399999</v>
      </c>
      <c r="C8" s="11">
        <v>9.6269037999999994E-3</v>
      </c>
      <c r="D8" s="11">
        <v>1.3655326320000001E-3</v>
      </c>
      <c r="E8" s="12"/>
      <c r="F8" s="11">
        <v>0.48334060499999998</v>
      </c>
      <c r="G8" s="11">
        <v>0.64926044299999996</v>
      </c>
      <c r="H8" s="11">
        <v>0.12235022600000001</v>
      </c>
      <c r="I8" s="11">
        <v>0.54899089300000004</v>
      </c>
      <c r="K8" s="10" t="s">
        <v>85</v>
      </c>
      <c r="L8" s="11">
        <v>236.19013246399999</v>
      </c>
      <c r="M8" s="13">
        <f t="shared" si="2"/>
        <v>0.20216497979999998</v>
      </c>
      <c r="N8" s="11">
        <f t="shared" si="0"/>
        <v>0.42331511592000004</v>
      </c>
      <c r="O8" s="12"/>
      <c r="P8" s="16">
        <f t="shared" si="3"/>
        <v>236.81561255971997</v>
      </c>
      <c r="R8" s="359" t="s">
        <v>348</v>
      </c>
      <c r="S8" s="11">
        <v>236.19013246399999</v>
      </c>
      <c r="T8" s="11">
        <v>9.6269037999999994E-3</v>
      </c>
      <c r="U8" s="11">
        <v>1.3655326320000001E-3</v>
      </c>
      <c r="V8" s="12"/>
      <c r="W8" s="11">
        <v>0.48334060499999998</v>
      </c>
      <c r="X8" s="11">
        <v>0.64926044299999996</v>
      </c>
      <c r="Y8" s="11">
        <v>0.12235022600000001</v>
      </c>
      <c r="Z8" s="11">
        <v>0.54899089300000004</v>
      </c>
      <c r="AB8" s="359" t="s">
        <v>348</v>
      </c>
      <c r="AC8" s="11">
        <v>236.19013246399999</v>
      </c>
      <c r="AD8" s="13">
        <f t="shared" si="4"/>
        <v>0.20216497979999998</v>
      </c>
      <c r="AE8" s="11">
        <f t="shared" si="1"/>
        <v>0.42331511592000004</v>
      </c>
      <c r="AF8" s="12"/>
      <c r="AG8" s="16">
        <f t="shared" si="5"/>
        <v>236.81561255971997</v>
      </c>
    </row>
    <row r="9" spans="1:33">
      <c r="A9" s="10" t="s">
        <v>89</v>
      </c>
      <c r="B9" s="11">
        <v>996.79640970000003</v>
      </c>
      <c r="C9" s="11">
        <v>0.34601401920000002</v>
      </c>
      <c r="D9" s="11">
        <v>6.2889231800000001E-2</v>
      </c>
      <c r="E9" s="12"/>
      <c r="F9" s="11">
        <v>4.7550999999999997</v>
      </c>
      <c r="G9" s="11">
        <v>25.703700000000001</v>
      </c>
      <c r="H9" s="11">
        <v>3.3389959999999999</v>
      </c>
      <c r="I9" s="11">
        <v>0.11011</v>
      </c>
      <c r="K9" s="10" t="s">
        <v>89</v>
      </c>
      <c r="L9" s="11">
        <v>996.79640970000003</v>
      </c>
      <c r="M9" s="13">
        <f t="shared" si="2"/>
        <v>7.2662944032000008</v>
      </c>
      <c r="N9" s="11">
        <f t="shared" si="0"/>
        <v>19.495661858000002</v>
      </c>
      <c r="O9" s="12"/>
      <c r="P9" s="16">
        <f t="shared" si="3"/>
        <v>1023.5583659612</v>
      </c>
      <c r="R9" s="359" t="s">
        <v>349</v>
      </c>
      <c r="S9" s="11">
        <v>996.79640970000003</v>
      </c>
      <c r="T9" s="11">
        <v>0.34601401920000002</v>
      </c>
      <c r="U9" s="11">
        <v>6.2889231800000001E-2</v>
      </c>
      <c r="V9" s="12"/>
      <c r="W9" s="11">
        <v>4.7550999999999997</v>
      </c>
      <c r="X9" s="11">
        <v>25.703700000000001</v>
      </c>
      <c r="Y9" s="11">
        <v>3.3389959999999999</v>
      </c>
      <c r="Z9" s="11">
        <v>0.11011</v>
      </c>
      <c r="AB9" s="359" t="s">
        <v>349</v>
      </c>
      <c r="AC9" s="11">
        <v>996.79640970000003</v>
      </c>
      <c r="AD9" s="13">
        <f t="shared" si="4"/>
        <v>7.2662944032000008</v>
      </c>
      <c r="AE9" s="11">
        <f t="shared" si="1"/>
        <v>19.495661858000002</v>
      </c>
      <c r="AF9" s="12"/>
      <c r="AG9" s="16">
        <f t="shared" si="5"/>
        <v>1023.5583659612</v>
      </c>
    </row>
    <row r="10" spans="1:33">
      <c r="A10" s="10" t="s">
        <v>93</v>
      </c>
      <c r="B10" s="11">
        <v>1413.19613572</v>
      </c>
      <c r="C10" s="11">
        <v>2.3023511719999998</v>
      </c>
      <c r="D10" s="11">
        <v>1.3209178199999999E-2</v>
      </c>
      <c r="E10" s="12"/>
      <c r="F10" s="11">
        <v>1.4538389519999999</v>
      </c>
      <c r="G10" s="11">
        <v>34.531011413000002</v>
      </c>
      <c r="H10" s="11">
        <v>3.6584843569999999</v>
      </c>
      <c r="I10" s="11">
        <v>6.5490521450000001</v>
      </c>
      <c r="K10" s="10" t="s">
        <v>93</v>
      </c>
      <c r="L10" s="11">
        <v>1413.19613572</v>
      </c>
      <c r="M10" s="13">
        <f t="shared" si="2"/>
        <v>48.349374611999998</v>
      </c>
      <c r="N10" s="11">
        <f t="shared" si="0"/>
        <v>4.0948452419999999</v>
      </c>
      <c r="O10" s="12"/>
      <c r="P10" s="16">
        <f t="shared" si="3"/>
        <v>1465.6403555740001</v>
      </c>
      <c r="R10" s="359" t="s">
        <v>350</v>
      </c>
      <c r="S10" s="11">
        <v>1413.19613572</v>
      </c>
      <c r="T10" s="11">
        <v>2.3023511719999998</v>
      </c>
      <c r="U10" s="11">
        <v>1.3209178199999999E-2</v>
      </c>
      <c r="V10" s="12"/>
      <c r="W10" s="11">
        <v>1.4538389519999999</v>
      </c>
      <c r="X10" s="11">
        <v>34.531011413000002</v>
      </c>
      <c r="Y10" s="11">
        <v>3.6584843569999999</v>
      </c>
      <c r="Z10" s="11">
        <v>6.5490521450000001</v>
      </c>
      <c r="AB10" s="359" t="s">
        <v>350</v>
      </c>
      <c r="AC10" s="11">
        <v>1413.19613572</v>
      </c>
      <c r="AD10" s="13">
        <f t="shared" si="4"/>
        <v>48.349374611999998</v>
      </c>
      <c r="AE10" s="11">
        <f t="shared" si="1"/>
        <v>4.0948452419999999</v>
      </c>
      <c r="AF10" s="12"/>
      <c r="AG10" s="16">
        <f t="shared" si="5"/>
        <v>1465.6403555740001</v>
      </c>
    </row>
    <row r="11" spans="1:33">
      <c r="A11" s="8" t="s">
        <v>96</v>
      </c>
      <c r="B11" s="9">
        <v>4.2298547341120001</v>
      </c>
      <c r="C11" s="9">
        <v>5.0787749596199996</v>
      </c>
      <c r="D11" s="9">
        <v>0</v>
      </c>
      <c r="E11" s="9">
        <v>0</v>
      </c>
      <c r="F11" s="9">
        <v>0</v>
      </c>
      <c r="G11" s="9">
        <v>0</v>
      </c>
      <c r="H11" s="9">
        <v>4.2080000000000002</v>
      </c>
      <c r="I11" s="9">
        <v>0</v>
      </c>
      <c r="K11" s="8" t="s">
        <v>96</v>
      </c>
      <c r="L11" s="14">
        <v>4.2298547341120001</v>
      </c>
      <c r="M11" s="14">
        <f>C11*21</f>
        <v>106.65427415201999</v>
      </c>
      <c r="N11" s="14">
        <v>0</v>
      </c>
      <c r="O11" s="14">
        <v>0</v>
      </c>
      <c r="P11" s="15">
        <f t="shared" si="3"/>
        <v>110.88412888613199</v>
      </c>
      <c r="R11" s="358" t="s">
        <v>351</v>
      </c>
      <c r="S11" s="9">
        <v>4.2298547341120001</v>
      </c>
      <c r="T11" s="9">
        <v>5.0787749596199996</v>
      </c>
      <c r="U11" s="9">
        <v>0</v>
      </c>
      <c r="V11" s="9">
        <v>0</v>
      </c>
      <c r="W11" s="9">
        <v>0</v>
      </c>
      <c r="X11" s="9">
        <v>0</v>
      </c>
      <c r="Y11" s="9">
        <v>4.2080000000000002</v>
      </c>
      <c r="Z11" s="9">
        <v>0</v>
      </c>
      <c r="AB11" s="358" t="s">
        <v>351</v>
      </c>
      <c r="AC11" s="14">
        <v>4.2298547341120001</v>
      </c>
      <c r="AD11" s="14">
        <f>T11*21</f>
        <v>106.65427415201999</v>
      </c>
      <c r="AE11" s="14">
        <v>0</v>
      </c>
      <c r="AF11" s="14">
        <v>0</v>
      </c>
      <c r="AG11" s="15">
        <f t="shared" si="5"/>
        <v>110.88412888613199</v>
      </c>
    </row>
    <row r="12" spans="1:33">
      <c r="A12" s="10" t="s">
        <v>99</v>
      </c>
      <c r="B12" s="11">
        <v>1.9570019999999999</v>
      </c>
      <c r="C12" s="11">
        <v>0.69659899999999997</v>
      </c>
      <c r="D12" s="11">
        <v>0</v>
      </c>
      <c r="E12" s="12"/>
      <c r="F12" s="11">
        <v>0</v>
      </c>
      <c r="G12" s="11">
        <v>0</v>
      </c>
      <c r="H12" s="11">
        <v>0.66559999999999997</v>
      </c>
      <c r="I12" s="11">
        <v>0</v>
      </c>
      <c r="K12" s="10" t="s">
        <v>99</v>
      </c>
      <c r="L12" s="11">
        <v>1.9570019999999999</v>
      </c>
      <c r="M12" s="11">
        <f>C12*21</f>
        <v>14.628578999999998</v>
      </c>
      <c r="N12" s="11">
        <v>0</v>
      </c>
      <c r="O12" s="12"/>
      <c r="P12" s="16">
        <f t="shared" si="3"/>
        <v>16.585580999999998</v>
      </c>
      <c r="R12" s="359" t="s">
        <v>352</v>
      </c>
      <c r="S12" s="11">
        <v>1.9570019999999999</v>
      </c>
      <c r="T12" s="11">
        <v>0.69659899999999997</v>
      </c>
      <c r="U12" s="11">
        <v>0</v>
      </c>
      <c r="V12" s="12"/>
      <c r="W12" s="11">
        <v>0</v>
      </c>
      <c r="X12" s="11">
        <v>0</v>
      </c>
      <c r="Y12" s="11">
        <v>0.66559999999999997</v>
      </c>
      <c r="Z12" s="11">
        <v>0</v>
      </c>
      <c r="AB12" s="359" t="s">
        <v>352</v>
      </c>
      <c r="AC12" s="11">
        <v>1.9570019999999999</v>
      </c>
      <c r="AD12" s="11">
        <f>T12*21</f>
        <v>14.628578999999998</v>
      </c>
      <c r="AE12" s="11">
        <v>0</v>
      </c>
      <c r="AF12" s="12"/>
      <c r="AG12" s="16">
        <f t="shared" si="5"/>
        <v>16.585580999999998</v>
      </c>
    </row>
    <row r="13" spans="1:33">
      <c r="A13" s="10" t="s">
        <v>102</v>
      </c>
      <c r="B13" s="11">
        <v>2.272852734112</v>
      </c>
      <c r="C13" s="11">
        <v>4.3821759596199996</v>
      </c>
      <c r="D13" s="11">
        <v>0</v>
      </c>
      <c r="E13" s="12"/>
      <c r="F13" s="11">
        <v>0</v>
      </c>
      <c r="G13" s="11">
        <v>0</v>
      </c>
      <c r="H13" s="11">
        <v>3.5424000000000002</v>
      </c>
      <c r="I13" s="11">
        <v>0</v>
      </c>
      <c r="K13" s="10" t="s">
        <v>102</v>
      </c>
      <c r="L13" s="11">
        <v>2.272852734112</v>
      </c>
      <c r="M13" s="11">
        <f>C13*21</f>
        <v>92.025695152019992</v>
      </c>
      <c r="N13" s="11">
        <v>0</v>
      </c>
      <c r="O13" s="12"/>
      <c r="P13" s="16">
        <f t="shared" si="3"/>
        <v>94.298547886131985</v>
      </c>
      <c r="R13" s="359" t="s">
        <v>353</v>
      </c>
      <c r="S13" s="11">
        <v>2.272852734112</v>
      </c>
      <c r="T13" s="11">
        <v>4.3821759596199996</v>
      </c>
      <c r="U13" s="11">
        <v>0</v>
      </c>
      <c r="V13" s="12"/>
      <c r="W13" s="11">
        <v>0</v>
      </c>
      <c r="X13" s="11">
        <v>0</v>
      </c>
      <c r="Y13" s="11">
        <v>3.5424000000000002</v>
      </c>
      <c r="Z13" s="11">
        <v>0</v>
      </c>
      <c r="AB13" s="359" t="s">
        <v>353</v>
      </c>
      <c r="AC13" s="11">
        <v>2.272852734112</v>
      </c>
      <c r="AD13" s="11">
        <f>T13*21</f>
        <v>92.025695152019992</v>
      </c>
      <c r="AE13" s="11">
        <v>0</v>
      </c>
      <c r="AF13" s="12"/>
      <c r="AG13" s="16">
        <f t="shared" si="5"/>
        <v>94.298547886131985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358.02194507453999</v>
      </c>
      <c r="M15" s="14">
        <f>C16*21</f>
        <v>0</v>
      </c>
      <c r="N15" s="14">
        <f>D16*310</f>
        <v>0</v>
      </c>
      <c r="O15" s="14">
        <v>11.990120035352099</v>
      </c>
      <c r="P15" s="15">
        <f t="shared" si="3"/>
        <v>370.01206510989209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358.02194507453999</v>
      </c>
      <c r="AD15" s="14">
        <f>T16*21</f>
        <v>0</v>
      </c>
      <c r="AE15" s="14">
        <f>U16*310</f>
        <v>0</v>
      </c>
      <c r="AF15" s="14">
        <v>11.990120035352099</v>
      </c>
      <c r="AG15" s="15">
        <f t="shared" si="5"/>
        <v>370.01206510989209</v>
      </c>
    </row>
    <row r="16" spans="1:33" ht="26.4">
      <c r="A16" s="8" t="s">
        <v>74</v>
      </c>
      <c r="B16" s="9">
        <v>358.02194507453999</v>
      </c>
      <c r="C16" s="9">
        <v>0</v>
      </c>
      <c r="D16" s="9">
        <v>0</v>
      </c>
      <c r="E16" s="9">
        <v>11.990120035352099</v>
      </c>
      <c r="F16" s="9">
        <v>5.8100000000000001E-3</v>
      </c>
      <c r="G16" s="9">
        <v>4.5845700000000003</v>
      </c>
      <c r="H16" s="9">
        <v>4.3030200000000001</v>
      </c>
      <c r="I16" s="9">
        <v>0.82709999999999995</v>
      </c>
      <c r="K16" s="8" t="s">
        <v>78</v>
      </c>
      <c r="L16" s="14">
        <v>350.84763645454001</v>
      </c>
      <c r="M16" s="14">
        <v>0</v>
      </c>
      <c r="N16" s="14">
        <v>0</v>
      </c>
      <c r="O16" s="14">
        <v>0</v>
      </c>
      <c r="P16" s="15">
        <f t="shared" si="3"/>
        <v>350.84763645454001</v>
      </c>
      <c r="R16" s="358" t="s">
        <v>356</v>
      </c>
      <c r="S16" s="9">
        <v>358.02194507453999</v>
      </c>
      <c r="T16" s="9">
        <v>0</v>
      </c>
      <c r="U16" s="9">
        <v>0</v>
      </c>
      <c r="V16" s="9">
        <v>11.990120035352099</v>
      </c>
      <c r="W16" s="9">
        <v>5.8100000000000001E-3</v>
      </c>
      <c r="X16" s="9">
        <v>4.5845700000000003</v>
      </c>
      <c r="Y16" s="9">
        <v>4.3030200000000001</v>
      </c>
      <c r="Z16" s="9">
        <v>0.82709999999999995</v>
      </c>
      <c r="AB16" s="358" t="s">
        <v>357</v>
      </c>
      <c r="AC16" s="14">
        <v>350.84763645454001</v>
      </c>
      <c r="AD16" s="14">
        <v>0</v>
      </c>
      <c r="AE16" s="14">
        <v>0</v>
      </c>
      <c r="AF16" s="14">
        <v>0</v>
      </c>
      <c r="AG16" s="15">
        <f t="shared" si="5"/>
        <v>350.84763645454001</v>
      </c>
    </row>
    <row r="17" spans="1:33">
      <c r="A17" s="8" t="s">
        <v>78</v>
      </c>
      <c r="B17" s="9">
        <v>350.84763645454001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319.2072048</v>
      </c>
      <c r="M17" s="12"/>
      <c r="N17" s="12"/>
      <c r="O17" s="12"/>
      <c r="P17" s="16">
        <f t="shared" si="3"/>
        <v>319.2072048</v>
      </c>
      <c r="R17" s="358" t="s">
        <v>357</v>
      </c>
      <c r="S17" s="9">
        <v>350.84763645454001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319.2072048</v>
      </c>
      <c r="AD17" s="12"/>
      <c r="AE17" s="12"/>
      <c r="AF17" s="12"/>
      <c r="AG17" s="16">
        <f t="shared" si="5"/>
        <v>319.2072048</v>
      </c>
    </row>
    <row r="18" spans="1:33">
      <c r="A18" s="10" t="s">
        <v>82</v>
      </c>
      <c r="B18" s="11">
        <v>319.2072048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6.756081</v>
      </c>
      <c r="M18" s="12"/>
      <c r="N18" s="12"/>
      <c r="O18" s="12"/>
      <c r="P18" s="16">
        <f t="shared" si="3"/>
        <v>6.756081</v>
      </c>
      <c r="R18" s="359" t="s">
        <v>358</v>
      </c>
      <c r="S18" s="11">
        <v>319.2072048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6.756081</v>
      </c>
      <c r="AD18" s="12"/>
      <c r="AE18" s="12"/>
      <c r="AF18" s="12"/>
      <c r="AG18" s="16">
        <f t="shared" si="5"/>
        <v>6.756081</v>
      </c>
    </row>
    <row r="19" spans="1:33">
      <c r="A19" s="10" t="s">
        <v>86</v>
      </c>
      <c r="B19" s="11">
        <v>6.756081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12.094870330199999</v>
      </c>
      <c r="M19" s="12"/>
      <c r="N19" s="12"/>
      <c r="O19" s="12"/>
      <c r="P19" s="16">
        <f t="shared" si="3"/>
        <v>12.094870330199999</v>
      </c>
      <c r="R19" s="359" t="s">
        <v>359</v>
      </c>
      <c r="S19" s="11">
        <v>6.756081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12.094870330199999</v>
      </c>
      <c r="AD19" s="12"/>
      <c r="AE19" s="12"/>
      <c r="AF19" s="12"/>
      <c r="AG19" s="16">
        <f t="shared" si="5"/>
        <v>12.094870330199999</v>
      </c>
    </row>
    <row r="20" spans="1:33">
      <c r="A20" s="10" t="s">
        <v>90</v>
      </c>
      <c r="B20" s="11">
        <v>12.094870330199999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12.789480324339699</v>
      </c>
      <c r="M20" s="12"/>
      <c r="N20" s="12"/>
      <c r="O20" s="12"/>
      <c r="P20" s="16">
        <f t="shared" si="3"/>
        <v>12.789480324339699</v>
      </c>
      <c r="R20" s="359" t="s">
        <v>360</v>
      </c>
      <c r="S20" s="11">
        <v>12.094870330199999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12.789480324339699</v>
      </c>
      <c r="AD20" s="12"/>
      <c r="AE20" s="12"/>
      <c r="AF20" s="12"/>
      <c r="AG20" s="16">
        <f t="shared" si="5"/>
        <v>12.789480324339699</v>
      </c>
    </row>
    <row r="21" spans="1:33">
      <c r="A21" s="10" t="s">
        <v>94</v>
      </c>
      <c r="B21" s="11">
        <v>12.789480324339699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7.1743086199999997</v>
      </c>
      <c r="M21" s="14">
        <v>0</v>
      </c>
      <c r="N21" s="14">
        <v>0</v>
      </c>
      <c r="O21" s="14">
        <v>0</v>
      </c>
      <c r="P21" s="15">
        <f t="shared" si="3"/>
        <v>7.1743086199999997</v>
      </c>
      <c r="R21" s="359" t="s">
        <v>361</v>
      </c>
      <c r="S21" s="11">
        <v>12.789480324339699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7.1743086199999997</v>
      </c>
      <c r="AD21" s="14">
        <v>0</v>
      </c>
      <c r="AE21" s="14">
        <v>0</v>
      </c>
      <c r="AF21" s="14">
        <v>0</v>
      </c>
      <c r="AG21" s="15">
        <f t="shared" si="5"/>
        <v>7.1743086199999997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2.607462E-2</v>
      </c>
      <c r="M22" s="11">
        <v>0</v>
      </c>
      <c r="N22" s="12"/>
      <c r="O22" s="12"/>
      <c r="P22" s="16">
        <f t="shared" si="3"/>
        <v>2.607462E-2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2.607462E-2</v>
      </c>
      <c r="AD22" s="11">
        <v>0</v>
      </c>
      <c r="AE22" s="12"/>
      <c r="AF22" s="12"/>
      <c r="AG22" s="16">
        <f t="shared" si="5"/>
        <v>2.607462E-2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</v>
      </c>
      <c r="M23" s="14">
        <v>0</v>
      </c>
      <c r="N23" s="14">
        <v>0</v>
      </c>
      <c r="O23" s="14">
        <v>0</v>
      </c>
      <c r="P23" s="15">
        <f t="shared" si="3"/>
        <v>0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</v>
      </c>
      <c r="AD23" s="14">
        <v>0</v>
      </c>
      <c r="AE23" s="14">
        <v>0</v>
      </c>
      <c r="AF23" s="14">
        <v>0</v>
      </c>
      <c r="AG23" s="15">
        <f t="shared" si="5"/>
        <v>0</v>
      </c>
    </row>
    <row r="24" spans="1:33">
      <c r="A24" s="8" t="s">
        <v>97</v>
      </c>
      <c r="B24" s="9">
        <v>7.1743086199999997</v>
      </c>
      <c r="C24" s="9">
        <v>0</v>
      </c>
      <c r="D24" s="9">
        <v>0</v>
      </c>
      <c r="E24" s="9">
        <v>0</v>
      </c>
      <c r="F24" s="9">
        <v>3.0000000000000001E-3</v>
      </c>
      <c r="G24" s="9">
        <v>4.56914</v>
      </c>
      <c r="H24" s="9">
        <v>0</v>
      </c>
      <c r="I24" s="9">
        <v>0.82150000000000001</v>
      </c>
      <c r="K24" s="10" t="s">
        <v>105</v>
      </c>
      <c r="L24" s="11">
        <v>0</v>
      </c>
      <c r="M24" s="12"/>
      <c r="N24" s="12"/>
      <c r="O24" s="12"/>
      <c r="P24" s="16">
        <f t="shared" si="3"/>
        <v>0</v>
      </c>
      <c r="R24" s="358" t="s">
        <v>364</v>
      </c>
      <c r="S24" s="9">
        <v>7.1743086199999997</v>
      </c>
      <c r="T24" s="9">
        <v>0</v>
      </c>
      <c r="U24" s="9">
        <v>0</v>
      </c>
      <c r="V24" s="9">
        <v>0</v>
      </c>
      <c r="W24" s="9">
        <v>3.0000000000000001E-3</v>
      </c>
      <c r="X24" s="9">
        <v>4.56914</v>
      </c>
      <c r="Y24" s="9">
        <v>0</v>
      </c>
      <c r="Z24" s="9">
        <v>0.82150000000000001</v>
      </c>
      <c r="AB24" s="359" t="s">
        <v>368</v>
      </c>
      <c r="AC24" s="11">
        <v>0</v>
      </c>
      <c r="AD24" s="12"/>
      <c r="AE24" s="12"/>
      <c r="AF24" s="12"/>
      <c r="AG24" s="16">
        <f t="shared" si="5"/>
        <v>0</v>
      </c>
    </row>
    <row r="25" spans="1:33">
      <c r="A25" s="10" t="s">
        <v>100</v>
      </c>
      <c r="B25" s="11">
        <v>2.607462E-2</v>
      </c>
      <c r="C25" s="11">
        <v>0</v>
      </c>
      <c r="D25" s="12"/>
      <c r="E25" s="12"/>
      <c r="F25" s="11">
        <v>3.0000000000000001E-3</v>
      </c>
      <c r="G25" s="11">
        <v>1.7000000000000001E-2</v>
      </c>
      <c r="H25" s="11">
        <v>0</v>
      </c>
      <c r="I25" s="11">
        <v>0</v>
      </c>
      <c r="K25" s="10" t="s">
        <v>107</v>
      </c>
      <c r="L25" s="11">
        <v>0</v>
      </c>
      <c r="M25" s="12"/>
      <c r="N25" s="12"/>
      <c r="O25" s="12"/>
      <c r="P25" s="16">
        <f t="shared" si="3"/>
        <v>0</v>
      </c>
      <c r="R25" s="359" t="s">
        <v>365</v>
      </c>
      <c r="S25" s="11">
        <v>2.607462E-2</v>
      </c>
      <c r="T25" s="11">
        <v>0</v>
      </c>
      <c r="U25" s="12"/>
      <c r="V25" s="12"/>
      <c r="W25" s="11">
        <v>3.0000000000000001E-3</v>
      </c>
      <c r="X25" s="11">
        <v>1.7000000000000001E-2</v>
      </c>
      <c r="Y25" s="11">
        <v>0</v>
      </c>
      <c r="Z25" s="11">
        <v>0</v>
      </c>
      <c r="AB25" s="359" t="s">
        <v>369</v>
      </c>
      <c r="AC25" s="11">
        <v>0</v>
      </c>
      <c r="AD25" s="12"/>
      <c r="AE25" s="12"/>
      <c r="AF25" s="12"/>
      <c r="AG25" s="16">
        <f t="shared" si="5"/>
        <v>0</v>
      </c>
    </row>
    <row r="26" spans="1:33" ht="26.4">
      <c r="A26" s="122" t="s">
        <v>194</v>
      </c>
      <c r="B26" s="123">
        <v>7.1482340000000004</v>
      </c>
      <c r="C26" s="123">
        <v>0</v>
      </c>
      <c r="D26" s="123">
        <v>0</v>
      </c>
      <c r="E26" s="123">
        <v>0</v>
      </c>
      <c r="F26" s="123">
        <v>0</v>
      </c>
      <c r="G26" s="123">
        <v>4.5521399999999996</v>
      </c>
      <c r="H26" s="123">
        <v>0</v>
      </c>
      <c r="I26" s="123">
        <v>0.82150000000000001</v>
      </c>
      <c r="K26" s="8" t="s">
        <v>109</v>
      </c>
      <c r="L26" s="14">
        <v>0</v>
      </c>
      <c r="M26" s="14">
        <v>0</v>
      </c>
      <c r="N26" s="14">
        <v>0</v>
      </c>
      <c r="O26" s="14">
        <v>11.990120035352099</v>
      </c>
      <c r="P26" s="15">
        <f t="shared" si="3"/>
        <v>11.990120035352099</v>
      </c>
      <c r="R26" s="359" t="s">
        <v>366</v>
      </c>
      <c r="S26" s="123">
        <v>7.1482340000000004</v>
      </c>
      <c r="T26" s="123">
        <v>0</v>
      </c>
      <c r="U26" s="123">
        <v>0</v>
      </c>
      <c r="V26" s="123">
        <v>0</v>
      </c>
      <c r="W26" s="123">
        <v>0</v>
      </c>
      <c r="X26" s="123">
        <v>4.5521399999999996</v>
      </c>
      <c r="Y26" s="123">
        <v>0</v>
      </c>
      <c r="Z26" s="123">
        <v>0.82150000000000001</v>
      </c>
      <c r="AB26" s="358" t="s">
        <v>373</v>
      </c>
      <c r="AC26" s="14">
        <v>0</v>
      </c>
      <c r="AD26" s="14">
        <v>0</v>
      </c>
      <c r="AE26" s="14">
        <v>0</v>
      </c>
      <c r="AF26" s="14">
        <v>11.990120035352099</v>
      </c>
      <c r="AG26" s="15">
        <f t="shared" si="5"/>
        <v>11.990120035352099</v>
      </c>
    </row>
    <row r="27" spans="1:33" ht="26.4">
      <c r="A27" s="8" t="s">
        <v>103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0.82052999999999998</v>
      </c>
      <c r="I27" s="9">
        <v>0</v>
      </c>
      <c r="K27" s="10" t="s">
        <v>111</v>
      </c>
      <c r="L27" s="12"/>
      <c r="M27" s="12"/>
      <c r="N27" s="12"/>
      <c r="O27" s="11">
        <v>11.990120035352099</v>
      </c>
      <c r="P27" s="16">
        <f t="shared" si="3"/>
        <v>11.990120035352099</v>
      </c>
      <c r="R27" s="358" t="s">
        <v>367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0.82052999999999998</v>
      </c>
      <c r="Z27" s="9">
        <v>0</v>
      </c>
      <c r="AB27" s="359" t="s">
        <v>374</v>
      </c>
      <c r="AC27" s="12"/>
      <c r="AD27" s="12"/>
      <c r="AE27" s="12"/>
      <c r="AF27" s="11">
        <v>11.990120035352099</v>
      </c>
      <c r="AG27" s="16">
        <f t="shared" si="5"/>
        <v>11.990120035352099</v>
      </c>
    </row>
    <row r="28" spans="1:33">
      <c r="A28" s="10" t="s">
        <v>105</v>
      </c>
      <c r="B28" s="11">
        <v>0</v>
      </c>
      <c r="C28" s="12"/>
      <c r="D28" s="12"/>
      <c r="E28" s="12"/>
      <c r="F28" s="123">
        <v>0</v>
      </c>
      <c r="G28" s="123">
        <v>0</v>
      </c>
      <c r="H28" s="123">
        <v>0</v>
      </c>
      <c r="I28" s="123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0</v>
      </c>
      <c r="T28" s="12"/>
      <c r="U28" s="12"/>
      <c r="V28" s="12"/>
      <c r="W28" s="123">
        <v>0</v>
      </c>
      <c r="X28" s="123">
        <v>0</v>
      </c>
      <c r="Y28" s="123">
        <v>0</v>
      </c>
      <c r="Z28" s="123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0</v>
      </c>
      <c r="C29" s="12"/>
      <c r="D29" s="12"/>
      <c r="E29" s="12"/>
      <c r="F29" s="123">
        <v>0</v>
      </c>
      <c r="G29" s="123">
        <v>0</v>
      </c>
      <c r="H29" s="123">
        <v>0</v>
      </c>
      <c r="I29" s="123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</v>
      </c>
      <c r="T29" s="12"/>
      <c r="U29" s="12"/>
      <c r="V29" s="12"/>
      <c r="W29" s="123">
        <v>0</v>
      </c>
      <c r="X29" s="123">
        <v>0</v>
      </c>
      <c r="Y29" s="123">
        <v>0</v>
      </c>
      <c r="Z29" s="123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23">
        <v>0</v>
      </c>
      <c r="G30" s="123">
        <v>0</v>
      </c>
      <c r="H30" s="123">
        <v>0.82</v>
      </c>
      <c r="I30" s="123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23">
        <v>0</v>
      </c>
      <c r="X30" s="123">
        <v>0</v>
      </c>
      <c r="Y30" s="123">
        <v>0.82</v>
      </c>
      <c r="Z30" s="123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23">
        <v>0</v>
      </c>
      <c r="G31" s="123">
        <v>0</v>
      </c>
      <c r="H31" s="123">
        <v>5.2999999999999998E-4</v>
      </c>
      <c r="I31" s="123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23">
        <v>0</v>
      </c>
      <c r="X31" s="123">
        <v>0</v>
      </c>
      <c r="Y31" s="123">
        <v>5.2999999999999998E-4</v>
      </c>
      <c r="Z31" s="123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-9914.3159746724905</v>
      </c>
      <c r="M32" s="14">
        <f>C46*21</f>
        <v>1762.7398448953377</v>
      </c>
      <c r="N32" s="14">
        <f>D46*310</f>
        <v>1491.4709109195383</v>
      </c>
      <c r="O32" s="14">
        <v>0</v>
      </c>
      <c r="P32" s="15">
        <f t="shared" si="3"/>
        <v>-6660.105218857615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-9914.3159746724905</v>
      </c>
      <c r="AD32" s="14">
        <f>T46*21</f>
        <v>1762.7398448953377</v>
      </c>
      <c r="AE32" s="14">
        <f>U46*310</f>
        <v>1491.4709109195383</v>
      </c>
      <c r="AF32" s="14">
        <v>0</v>
      </c>
      <c r="AG32" s="15">
        <f t="shared" ref="AG32:AG51" si="6">SUM(AC32:AF32)</f>
        <v>-6660.105218857615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11.990120035352099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1722.6486047400001</v>
      </c>
      <c r="N33" s="14">
        <f>D47*310</f>
        <v>103.35494791784717</v>
      </c>
      <c r="O33" s="14">
        <v>0</v>
      </c>
      <c r="P33" s="15">
        <f t="shared" si="3"/>
        <v>1826.0035526578472</v>
      </c>
      <c r="R33" s="358" t="s">
        <v>373</v>
      </c>
      <c r="S33" s="9">
        <v>0</v>
      </c>
      <c r="T33" s="9">
        <v>0</v>
      </c>
      <c r="U33" s="9">
        <v>0</v>
      </c>
      <c r="V33" s="9">
        <v>11.990120035352099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1722.6486047400001</v>
      </c>
      <c r="AE33" s="14">
        <f>U47*310</f>
        <v>103.35494791784717</v>
      </c>
      <c r="AF33" s="14">
        <v>0</v>
      </c>
      <c r="AG33" s="15">
        <f t="shared" si="6"/>
        <v>1826.0035526578472</v>
      </c>
    </row>
    <row r="34" spans="1:33">
      <c r="A34" s="10" t="s">
        <v>111</v>
      </c>
      <c r="B34" s="12"/>
      <c r="C34" s="12"/>
      <c r="D34" s="12"/>
      <c r="E34" s="11">
        <v>11.990120035352099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1671.7639469999999</v>
      </c>
      <c r="N34" s="12"/>
      <c r="O34" s="12"/>
      <c r="P34" s="16">
        <f t="shared" si="3"/>
        <v>1671.7639469999999</v>
      </c>
      <c r="R34" s="359" t="s">
        <v>374</v>
      </c>
      <c r="S34" s="12"/>
      <c r="T34" s="12"/>
      <c r="U34" s="12"/>
      <c r="V34" s="11">
        <v>11.990120035352099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1671.7639469999999</v>
      </c>
      <c r="AE34" s="12"/>
      <c r="AF34" s="12"/>
      <c r="AG34" s="16">
        <f t="shared" si="6"/>
        <v>1671.7639469999999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50.884657739999994</v>
      </c>
      <c r="N35" s="11">
        <f>D49*310</f>
        <v>103.35494791784717</v>
      </c>
      <c r="O35" s="12"/>
      <c r="P35" s="16">
        <f t="shared" si="3"/>
        <v>154.23960565784716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50.884657739999994</v>
      </c>
      <c r="AE35" s="11">
        <f>U49*310</f>
        <v>103.35494791784717</v>
      </c>
      <c r="AF35" s="12"/>
      <c r="AG35" s="16">
        <f t="shared" si="6"/>
        <v>154.23960565784716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-9912.1450573852708</v>
      </c>
      <c r="M36" s="14">
        <v>0</v>
      </c>
      <c r="N36" s="14">
        <v>0</v>
      </c>
      <c r="O36" s="14">
        <v>0</v>
      </c>
      <c r="P36" s="15">
        <f t="shared" si="3"/>
        <v>-9912.1450573852708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-9912.1450573852708</v>
      </c>
      <c r="AD36" s="14">
        <v>0</v>
      </c>
      <c r="AE36" s="14">
        <v>0</v>
      </c>
      <c r="AF36" s="14">
        <v>0</v>
      </c>
      <c r="AG36" s="15">
        <f t="shared" si="6"/>
        <v>-9912.1450573852708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-6813.9730573852703</v>
      </c>
      <c r="M37" s="12"/>
      <c r="N37" s="12"/>
      <c r="O37" s="12"/>
      <c r="P37" s="16">
        <f t="shared" si="3"/>
        <v>-6813.9730573852703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-6813.9730573852703</v>
      </c>
      <c r="AD37" s="12"/>
      <c r="AE37" s="12"/>
      <c r="AF37" s="12"/>
      <c r="AG37" s="16">
        <f t="shared" si="6"/>
        <v>-6813.9730573852703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-3098.172</v>
      </c>
      <c r="M38" s="12"/>
      <c r="N38" s="12"/>
      <c r="O38" s="12"/>
      <c r="P38" s="16">
        <f t="shared" si="3"/>
        <v>-3098.172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-3098.172</v>
      </c>
      <c r="AD38" s="12"/>
      <c r="AE38" s="12"/>
      <c r="AF38" s="12"/>
      <c r="AG38" s="16">
        <f t="shared" si="6"/>
        <v>-3098.172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40.091240155338745</v>
      </c>
      <c r="N39" s="14">
        <f>D57*310</f>
        <v>1388.1159630016932</v>
      </c>
      <c r="O39" s="14">
        <v>0</v>
      </c>
      <c r="P39" s="15">
        <f t="shared" si="3"/>
        <v>1428.2072031570319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40.091240155338745</v>
      </c>
      <c r="AE39" s="14">
        <f>U57*310</f>
        <v>1388.1159630016932</v>
      </c>
      <c r="AF39" s="14">
        <v>0</v>
      </c>
      <c r="AG39" s="15">
        <f t="shared" si="6"/>
        <v>1428.2072031570319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12.130098624</v>
      </c>
      <c r="N40" s="11">
        <f>D58*310</f>
        <v>4.6627343039999998</v>
      </c>
      <c r="O40" s="12"/>
      <c r="P40" s="16">
        <f t="shared" si="3"/>
        <v>16.792832927999999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12.130098624</v>
      </c>
      <c r="AE40" s="11">
        <f>U58*310</f>
        <v>4.6627343039999998</v>
      </c>
      <c r="AF40" s="12"/>
      <c r="AG40" s="16">
        <f t="shared" si="6"/>
        <v>16.792832927999999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956.26401281177266</v>
      </c>
      <c r="O41" s="12"/>
      <c r="P41" s="16">
        <f t="shared" si="3"/>
        <v>956.26401281177266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956.26401281177266</v>
      </c>
      <c r="AF41" s="12"/>
      <c r="AG41" s="16">
        <f t="shared" si="6"/>
        <v>956.26401281177266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378.68020236862492</v>
      </c>
      <c r="O42" s="12"/>
      <c r="P42" s="16">
        <f t="shared" si="3"/>
        <v>378.68020236862492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378.68020236862492</v>
      </c>
      <c r="AF42" s="12"/>
      <c r="AG42" s="16">
        <f t="shared" si="6"/>
        <v>378.68020236862492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2.81E-3</v>
      </c>
      <c r="G43" s="9">
        <v>1.5429999999999999E-2</v>
      </c>
      <c r="H43" s="9">
        <v>3.4824899999999999</v>
      </c>
      <c r="I43" s="9">
        <v>5.5999999999999999E-3</v>
      </c>
      <c r="K43" s="10" t="s">
        <v>110</v>
      </c>
      <c r="L43" s="12"/>
      <c r="M43" s="12"/>
      <c r="N43" s="11">
        <f>D61*310</f>
        <v>48.509013517294768</v>
      </c>
      <c r="O43" s="12"/>
      <c r="P43" s="16">
        <f t="shared" si="3"/>
        <v>48.509013517294768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2.81E-3</v>
      </c>
      <c r="X43" s="9">
        <v>1.5429999999999999E-2</v>
      </c>
      <c r="Y43" s="9">
        <v>3.4824899999999999</v>
      </c>
      <c r="Z43" s="9">
        <v>5.5999999999999999E-3</v>
      </c>
      <c r="AB43" s="359" t="s">
        <v>399</v>
      </c>
      <c r="AC43" s="12"/>
      <c r="AD43" s="12"/>
      <c r="AE43" s="11">
        <f>U61*310</f>
        <v>48.509013517294768</v>
      </c>
      <c r="AF43" s="12"/>
      <c r="AG43" s="16">
        <f t="shared" si="6"/>
        <v>48.509013517294768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2.81E-3</v>
      </c>
      <c r="G44" s="11">
        <v>1.5429999999999999E-2</v>
      </c>
      <c r="H44" s="11">
        <v>5.6100000000000004E-3</v>
      </c>
      <c r="I44" s="11">
        <v>5.5999999999999999E-3</v>
      </c>
      <c r="K44" s="10" t="s">
        <v>112</v>
      </c>
      <c r="L44" s="12"/>
      <c r="M44" s="11">
        <f>C62*21</f>
        <v>27.96114153133875</v>
      </c>
      <c r="N44" s="12"/>
      <c r="O44" s="12"/>
      <c r="P44" s="16">
        <f t="shared" si="3"/>
        <v>27.96114153133875</v>
      </c>
      <c r="R44" s="359" t="s">
        <v>382</v>
      </c>
      <c r="S44" s="11">
        <v>0</v>
      </c>
      <c r="T44" s="11">
        <v>0</v>
      </c>
      <c r="U44" s="12"/>
      <c r="V44" s="12"/>
      <c r="W44" s="11">
        <v>2.81E-3</v>
      </c>
      <c r="X44" s="11">
        <v>1.5429999999999999E-2</v>
      </c>
      <c r="Y44" s="11">
        <v>5.6100000000000004E-3</v>
      </c>
      <c r="Z44" s="11">
        <v>5.5999999999999999E-3</v>
      </c>
      <c r="AB44" s="359" t="s">
        <v>400</v>
      </c>
      <c r="AC44" s="12"/>
      <c r="AD44" s="11">
        <f>T62*21</f>
        <v>27.96114153133875</v>
      </c>
      <c r="AE44" s="12"/>
      <c r="AF44" s="12"/>
      <c r="AG44" s="16">
        <f t="shared" si="6"/>
        <v>27.96114153133875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3.47688</v>
      </c>
      <c r="I45" s="11">
        <v>0</v>
      </c>
      <c r="K45" s="8" t="s">
        <v>114</v>
      </c>
      <c r="L45" s="14">
        <v>-2.1709172872200102</v>
      </c>
      <c r="M45" s="14">
        <v>0</v>
      </c>
      <c r="N45" s="14">
        <v>0</v>
      </c>
      <c r="O45" s="14">
        <v>0</v>
      </c>
      <c r="P45" s="15">
        <f t="shared" si="3"/>
        <v>-2.1709172872200102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3.47688</v>
      </c>
      <c r="Z45" s="11">
        <v>0</v>
      </c>
      <c r="AB45" s="358" t="s">
        <v>401</v>
      </c>
      <c r="AC45" s="14">
        <v>-2.1709172872200102</v>
      </c>
      <c r="AD45" s="14">
        <v>0</v>
      </c>
      <c r="AE45" s="14">
        <v>0</v>
      </c>
      <c r="AF45" s="14">
        <v>0</v>
      </c>
      <c r="AG45" s="15">
        <f t="shared" si="6"/>
        <v>-2.1709172872200102</v>
      </c>
    </row>
    <row r="46" spans="1:33" ht="26.4">
      <c r="A46" s="8" t="s">
        <v>75</v>
      </c>
      <c r="B46" s="9">
        <v>-9914.3159746724905</v>
      </c>
      <c r="C46" s="9">
        <v>83.939992614063698</v>
      </c>
      <c r="D46" s="9">
        <v>4.8111964868372201</v>
      </c>
      <c r="E46" s="9">
        <v>0</v>
      </c>
      <c r="F46" s="9">
        <v>0.53419439999999996</v>
      </c>
      <c r="G46" s="9">
        <v>19.656738239999999</v>
      </c>
      <c r="H46" s="9">
        <v>0</v>
      </c>
      <c r="I46" s="9">
        <v>0</v>
      </c>
      <c r="K46" s="10" t="s">
        <v>116</v>
      </c>
      <c r="L46" s="11">
        <v>-2.1709172872200102</v>
      </c>
      <c r="M46" s="12"/>
      <c r="N46" s="12"/>
      <c r="O46" s="12"/>
      <c r="P46" s="16">
        <f t="shared" si="3"/>
        <v>-2.1709172872200102</v>
      </c>
      <c r="R46" s="358" t="s">
        <v>384</v>
      </c>
      <c r="S46" s="9">
        <v>-9914.3159746724905</v>
      </c>
      <c r="T46" s="9">
        <v>83.939992614063698</v>
      </c>
      <c r="U46" s="9">
        <v>4.8111964868372201</v>
      </c>
      <c r="V46" s="9">
        <v>0</v>
      </c>
      <c r="W46" s="9">
        <v>0.53419439999999996</v>
      </c>
      <c r="X46" s="9">
        <v>19.656738239999999</v>
      </c>
      <c r="Y46" s="9">
        <v>0</v>
      </c>
      <c r="Z46" s="9">
        <v>0</v>
      </c>
      <c r="AB46" s="359" t="s">
        <v>402</v>
      </c>
      <c r="AC46" s="11">
        <v>-2.1709172872200102</v>
      </c>
      <c r="AD46" s="12"/>
      <c r="AE46" s="12"/>
      <c r="AF46" s="12"/>
      <c r="AG46" s="16">
        <f t="shared" si="6"/>
        <v>-2.1709172872200102</v>
      </c>
    </row>
    <row r="47" spans="1:33">
      <c r="A47" s="8" t="s">
        <v>79</v>
      </c>
      <c r="B47" s="9">
        <v>0</v>
      </c>
      <c r="C47" s="9">
        <v>82.030885940000005</v>
      </c>
      <c r="D47" s="9">
        <v>0.33340305779950702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4.2989726207999999</v>
      </c>
      <c r="M47" s="14">
        <f>C65*21</f>
        <v>358.86773728821538</v>
      </c>
      <c r="N47" s="14">
        <f>D65*310</f>
        <v>63.161030946535675</v>
      </c>
      <c r="O47" s="14">
        <v>0</v>
      </c>
      <c r="P47" s="15">
        <f t="shared" si="3"/>
        <v>426.32774085555104</v>
      </c>
      <c r="R47" s="358" t="s">
        <v>385</v>
      </c>
      <c r="S47" s="9">
        <v>0</v>
      </c>
      <c r="T47" s="9">
        <v>82.030885940000005</v>
      </c>
      <c r="U47" s="9">
        <v>0.33340305779950702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4.2989726207999999</v>
      </c>
      <c r="AD47" s="14">
        <f>T65*21</f>
        <v>358.86773728821538</v>
      </c>
      <c r="AE47" s="14">
        <f>U65*310</f>
        <v>63.161030946535675</v>
      </c>
      <c r="AF47" s="14">
        <v>0</v>
      </c>
      <c r="AG47" s="15">
        <f t="shared" si="6"/>
        <v>426.32774085555104</v>
      </c>
    </row>
    <row r="48" spans="1:33">
      <c r="A48" s="10" t="s">
        <v>83</v>
      </c>
      <c r="B48" s="12"/>
      <c r="C48" s="11">
        <v>79.607806999999994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231.91151933937539</v>
      </c>
      <c r="N48" s="13">
        <v>0</v>
      </c>
      <c r="O48" s="13">
        <v>0</v>
      </c>
      <c r="P48" s="16">
        <f t="shared" si="3"/>
        <v>231.91151933937539</v>
      </c>
      <c r="R48" s="359" t="s">
        <v>386</v>
      </c>
      <c r="S48" s="12"/>
      <c r="T48" s="11">
        <v>79.607806999999994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231.91151933937539</v>
      </c>
      <c r="AE48" s="13">
        <v>0</v>
      </c>
      <c r="AF48" s="13">
        <v>0</v>
      </c>
      <c r="AG48" s="16">
        <f t="shared" si="6"/>
        <v>231.91151933937539</v>
      </c>
    </row>
    <row r="49" spans="1:33">
      <c r="A49" s="10" t="s">
        <v>87</v>
      </c>
      <c r="B49" s="12"/>
      <c r="C49" s="11">
        <v>2.4230789399999999</v>
      </c>
      <c r="D49" s="11">
        <v>0.33340305779950702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2.6459999999999999</v>
      </c>
      <c r="N49" s="13">
        <f>D67*310</f>
        <v>2.3435999999999999</v>
      </c>
      <c r="O49" s="13">
        <v>0</v>
      </c>
      <c r="P49" s="16">
        <f t="shared" si="3"/>
        <v>4.9895999999999994</v>
      </c>
      <c r="R49" s="359" t="s">
        <v>387</v>
      </c>
      <c r="S49" s="12"/>
      <c r="T49" s="11">
        <v>2.4230789399999999</v>
      </c>
      <c r="U49" s="11">
        <v>0.33340305779950702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2.6459999999999999</v>
      </c>
      <c r="AE49" s="13">
        <f>U67*310</f>
        <v>2.3435999999999999</v>
      </c>
      <c r="AF49" s="13">
        <v>0</v>
      </c>
      <c r="AG49" s="16">
        <f t="shared" si="6"/>
        <v>4.9895999999999994</v>
      </c>
    </row>
    <row r="50" spans="1:33" ht="26.4">
      <c r="A50" s="8" t="s">
        <v>91</v>
      </c>
      <c r="B50" s="9">
        <v>-9912.1450573852708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4.2989726207999999</v>
      </c>
      <c r="M50" s="13">
        <f>C68*21</f>
        <v>13.00572</v>
      </c>
      <c r="N50" s="13">
        <f>D68*310</f>
        <v>3.4558055999999997</v>
      </c>
      <c r="O50" s="13">
        <v>0</v>
      </c>
      <c r="P50" s="16">
        <f t="shared" si="3"/>
        <v>20.760498220800002</v>
      </c>
      <c r="R50" s="358" t="s">
        <v>388</v>
      </c>
      <c r="S50" s="9">
        <v>-9912.1450573852708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4.2989726207999999</v>
      </c>
      <c r="AD50" s="13">
        <f>T68*21</f>
        <v>13.00572</v>
      </c>
      <c r="AE50" s="13">
        <f>U68*310</f>
        <v>3.4558055999999997</v>
      </c>
      <c r="AF50" s="13">
        <v>0</v>
      </c>
      <c r="AG50" s="16">
        <f t="shared" si="6"/>
        <v>20.760498220800002</v>
      </c>
    </row>
    <row r="51" spans="1:33">
      <c r="A51" s="10" t="s">
        <v>95</v>
      </c>
      <c r="B51" s="11">
        <v>-6813.9730573852703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111.30449794883999</v>
      </c>
      <c r="N51" s="13">
        <f>D69*310</f>
        <v>57.361625346535668</v>
      </c>
      <c r="O51" s="13">
        <v>0</v>
      </c>
      <c r="P51" s="16">
        <f t="shared" si="3"/>
        <v>168.66612329537566</v>
      </c>
      <c r="R51" s="359" t="s">
        <v>389</v>
      </c>
      <c r="S51" s="11">
        <v>-6813.9730573852703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111.30449794883999</v>
      </c>
      <c r="AE51" s="13">
        <f>U69*310</f>
        <v>57.361625346535668</v>
      </c>
      <c r="AF51" s="13">
        <v>0</v>
      </c>
      <c r="AG51" s="16">
        <f t="shared" si="6"/>
        <v>168.66612329537566</v>
      </c>
    </row>
    <row r="52" spans="1:33">
      <c r="A52" s="10" t="s">
        <v>98</v>
      </c>
      <c r="B52" s="11">
        <v>-3098.172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-3098.172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522.25938765000001</v>
      </c>
      <c r="M54" s="9">
        <f>C72*21</f>
        <v>7.6695434549999997E-2</v>
      </c>
      <c r="N54" s="9">
        <f>D72*310</f>
        <v>4.5286828019999996</v>
      </c>
      <c r="O54" s="9">
        <v>0</v>
      </c>
      <c r="P54" s="16">
        <f t="shared" si="3"/>
        <v>526.86476588655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522.25938765000001</v>
      </c>
      <c r="AD54" s="9">
        <f>T72*21</f>
        <v>7.6695434549999997E-2</v>
      </c>
      <c r="AE54" s="9">
        <f>U72*310</f>
        <v>4.5286828019999996</v>
      </c>
      <c r="AF54" s="9">
        <v>0</v>
      </c>
      <c r="AG54" s="16">
        <f t="shared" ref="AG54:AG56" si="7">SUM(AC54:AF54)</f>
        <v>526.86476588655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522.25938765000001</v>
      </c>
      <c r="M55" s="11">
        <f>C73*21</f>
        <v>7.6695434549999997E-2</v>
      </c>
      <c r="N55" s="11">
        <f>D73*310</f>
        <v>4.5286828019999996</v>
      </c>
      <c r="O55" s="12"/>
      <c r="P55" s="16">
        <f t="shared" si="3"/>
        <v>526.86476588655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522.25938765000001</v>
      </c>
      <c r="AD55" s="11">
        <f>T73*21</f>
        <v>7.6695434549999997E-2</v>
      </c>
      <c r="AE55" s="11">
        <f>U73*310</f>
        <v>4.5286828019999996</v>
      </c>
      <c r="AF55" s="12"/>
      <c r="AG55" s="16">
        <f t="shared" si="7"/>
        <v>526.86476588655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1.9091066740637499</v>
      </c>
      <c r="D57" s="9">
        <v>4.4777934290377202</v>
      </c>
      <c r="E57" s="9">
        <v>0</v>
      </c>
      <c r="F57" s="9">
        <v>0.53419439999999996</v>
      </c>
      <c r="G57" s="9">
        <v>19.656738239999999</v>
      </c>
      <c r="H57" s="9">
        <v>0</v>
      </c>
      <c r="I57" s="9">
        <v>0</v>
      </c>
      <c r="R57" s="358" t="s">
        <v>395</v>
      </c>
      <c r="S57" s="9">
        <v>0</v>
      </c>
      <c r="T57" s="9">
        <v>1.9091066740637499</v>
      </c>
      <c r="U57" s="9">
        <v>4.4777934290377202</v>
      </c>
      <c r="V57" s="9">
        <v>0</v>
      </c>
      <c r="W57" s="9">
        <v>0.53419439999999996</v>
      </c>
      <c r="X57" s="9">
        <v>19.656738239999999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0.57762374400000005</v>
      </c>
      <c r="D58" s="11">
        <v>1.50410784E-2</v>
      </c>
      <c r="E58" s="12"/>
      <c r="F58" s="11">
        <v>0.53419439999999996</v>
      </c>
      <c r="G58" s="11">
        <v>19.656738239999999</v>
      </c>
      <c r="H58" s="11">
        <v>0</v>
      </c>
      <c r="I58" s="11">
        <v>0</v>
      </c>
      <c r="R58" s="359" t="s">
        <v>396</v>
      </c>
      <c r="S58" s="12"/>
      <c r="T58" s="11">
        <v>0.57762374400000005</v>
      </c>
      <c r="U58" s="11">
        <v>1.50410784E-2</v>
      </c>
      <c r="V58" s="12"/>
      <c r="W58" s="11">
        <v>0.53419439999999996</v>
      </c>
      <c r="X58" s="11">
        <v>19.656738239999999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3.08472262197346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3.08472262197346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1.22154903989879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1.22154903989879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0.156480688765467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0.156480688765467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1.3314829300637501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1.3314829300637501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-2.1709172872200102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-2.1709172872200102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-2.1709172872200102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-2.1709172872200102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4.2989726207999999</v>
      </c>
      <c r="C65" s="9">
        <v>17.088939870867399</v>
      </c>
      <c r="D65" s="9">
        <v>0.20374526111785701</v>
      </c>
      <c r="E65" s="9">
        <v>0</v>
      </c>
      <c r="F65" s="9">
        <v>0.30299999999999999</v>
      </c>
      <c r="G65" s="9">
        <v>5.3220000000000001</v>
      </c>
      <c r="H65" s="9">
        <v>0.11700000000000001</v>
      </c>
      <c r="I65" s="9">
        <v>0.01</v>
      </c>
      <c r="R65" s="358" t="s">
        <v>403</v>
      </c>
      <c r="S65" s="9">
        <v>4.2989726207999999</v>
      </c>
      <c r="T65" s="9">
        <v>17.088939870867399</v>
      </c>
      <c r="U65" s="9">
        <v>0.20374526111785701</v>
      </c>
      <c r="V65" s="9">
        <v>0</v>
      </c>
      <c r="W65" s="9">
        <v>0.30299999999999999</v>
      </c>
      <c r="X65" s="9">
        <v>5.3220000000000001</v>
      </c>
      <c r="Y65" s="9">
        <v>0.11700000000000001</v>
      </c>
      <c r="Z65" s="9">
        <v>0.01</v>
      </c>
    </row>
    <row r="66" spans="1:26">
      <c r="A66" s="10" t="s">
        <v>80</v>
      </c>
      <c r="B66" s="13">
        <v>0</v>
      </c>
      <c r="C66" s="13">
        <v>11.0434056828274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11.0434056828274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0.126</v>
      </c>
      <c r="D67" s="13">
        <v>7.5599999999999999E-3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0.126</v>
      </c>
      <c r="U67" s="13">
        <v>7.5599999999999999E-3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4.2989726207999999</v>
      </c>
      <c r="C68" s="13">
        <v>0.61931999999999998</v>
      </c>
      <c r="D68" s="13">
        <v>1.114776E-2</v>
      </c>
      <c r="E68" s="13">
        <v>0</v>
      </c>
      <c r="F68" s="13">
        <v>0.30299999999999999</v>
      </c>
      <c r="G68" s="13">
        <v>5.3220000000000001</v>
      </c>
      <c r="H68" s="13">
        <v>0.11700000000000001</v>
      </c>
      <c r="I68" s="13">
        <v>0.01</v>
      </c>
      <c r="R68" s="358" t="s">
        <v>406</v>
      </c>
      <c r="S68" s="13">
        <v>4.2989726207999999</v>
      </c>
      <c r="T68" s="13">
        <v>0.61931999999999998</v>
      </c>
      <c r="U68" s="13">
        <v>1.114776E-2</v>
      </c>
      <c r="V68" s="13">
        <v>0</v>
      </c>
      <c r="W68" s="13">
        <v>0.30299999999999999</v>
      </c>
      <c r="X68" s="13">
        <v>5.3220000000000001</v>
      </c>
      <c r="Y68" s="13">
        <v>0.11700000000000001</v>
      </c>
      <c r="Z68" s="13">
        <v>0.01</v>
      </c>
    </row>
    <row r="69" spans="1:26">
      <c r="A69" s="10" t="s">
        <v>92</v>
      </c>
      <c r="B69" s="13">
        <v>0</v>
      </c>
      <c r="C69" s="13">
        <v>5.30021418804</v>
      </c>
      <c r="D69" s="13">
        <v>0.185037501117857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5.30021418804</v>
      </c>
      <c r="U69" s="13">
        <v>0.185037501117857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522.25938765000001</v>
      </c>
      <c r="C72" s="9">
        <v>3.6521635499999999E-3</v>
      </c>
      <c r="D72" s="9">
        <v>1.46086542E-2</v>
      </c>
      <c r="E72" s="9">
        <v>0</v>
      </c>
      <c r="F72" s="9">
        <v>2.3685</v>
      </c>
      <c r="G72" s="9">
        <v>1.5643</v>
      </c>
      <c r="H72" s="9">
        <v>0.31140000000000001</v>
      </c>
      <c r="I72" s="9">
        <v>0.13919999999999999</v>
      </c>
      <c r="R72" s="358" t="s">
        <v>409</v>
      </c>
      <c r="S72" s="9">
        <v>522.25938765000001</v>
      </c>
      <c r="T72" s="9">
        <v>3.6521635499999999E-3</v>
      </c>
      <c r="U72" s="9">
        <v>1.46086542E-2</v>
      </c>
      <c r="V72" s="9">
        <v>0</v>
      </c>
      <c r="W72" s="9">
        <v>2.3685</v>
      </c>
      <c r="X72" s="9">
        <v>1.5643</v>
      </c>
      <c r="Y72" s="9">
        <v>0.31140000000000001</v>
      </c>
      <c r="Z72" s="9">
        <v>0.13919999999999999</v>
      </c>
    </row>
    <row r="73" spans="1:26" ht="26.4">
      <c r="A73" s="10" t="s">
        <v>159</v>
      </c>
      <c r="B73" s="11">
        <v>522.25938765000001</v>
      </c>
      <c r="C73" s="11">
        <v>3.6521635499999999E-3</v>
      </c>
      <c r="D73" s="11">
        <v>1.46086542E-2</v>
      </c>
      <c r="E73" s="12"/>
      <c r="F73" s="11">
        <v>2.3685</v>
      </c>
      <c r="G73" s="11">
        <v>1.5643</v>
      </c>
      <c r="H73" s="11">
        <v>0.31140000000000001</v>
      </c>
      <c r="I73" s="11">
        <v>0.13919999999999999</v>
      </c>
      <c r="R73" s="359" t="s">
        <v>410</v>
      </c>
      <c r="S73" s="11">
        <v>522.25938765000001</v>
      </c>
      <c r="T73" s="11">
        <v>3.6521635499999999E-3</v>
      </c>
      <c r="U73" s="11">
        <v>1.46086542E-2</v>
      </c>
      <c r="V73" s="12"/>
      <c r="W73" s="11">
        <v>2.3685</v>
      </c>
      <c r="X73" s="11">
        <v>1.5643</v>
      </c>
      <c r="Y73" s="11">
        <v>0.31140000000000001</v>
      </c>
      <c r="Z73" s="11">
        <v>0.13919999999999999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2"/>
  <sheetViews>
    <sheetView topLeftCell="A289" zoomScale="60" zoomScaleNormal="60" workbookViewId="0">
      <selection activeCell="R36" sqref="R36"/>
    </sheetView>
  </sheetViews>
  <sheetFormatPr defaultColWidth="8.88671875" defaultRowHeight="12"/>
  <cols>
    <col min="1" max="1" width="5" style="34" customWidth="1"/>
    <col min="2" max="2" width="10.33203125" style="34" customWidth="1"/>
    <col min="3" max="5" width="10" style="34" customWidth="1"/>
    <col min="6" max="6" width="9" style="34" customWidth="1"/>
    <col min="7" max="7" width="10.21875" style="34" customWidth="1"/>
    <col min="8" max="10" width="9" style="34" customWidth="1"/>
    <col min="11" max="11" width="10.5546875" style="34" customWidth="1"/>
    <col min="12" max="12" width="10.77734375" style="34" customWidth="1"/>
    <col min="13" max="13" width="11.109375" style="34" customWidth="1"/>
    <col min="14" max="14" width="9.88671875" style="34" customWidth="1"/>
    <col min="15" max="15" width="10.21875" style="34" customWidth="1"/>
    <col min="16" max="16" width="8.88671875" style="34"/>
    <col min="17" max="17" width="12.77734375" style="34" customWidth="1"/>
    <col min="18" max="18" width="12.21875" style="34" customWidth="1"/>
    <col min="19" max="22" width="8.88671875" style="34"/>
    <col min="23" max="23" width="8.88671875" style="34" customWidth="1"/>
    <col min="24" max="61" width="8.88671875" style="34"/>
    <col min="62" max="62" width="16.5546875" style="34" customWidth="1"/>
    <col min="63" max="16384" width="8.88671875" style="34"/>
  </cols>
  <sheetData>
    <row r="1" spans="1:63">
      <c r="A1" s="39" t="s">
        <v>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63" ht="22.8">
      <c r="A2" s="40" t="s">
        <v>4</v>
      </c>
      <c r="B2" s="41" t="s">
        <v>5</v>
      </c>
      <c r="C2" s="41" t="s">
        <v>6</v>
      </c>
      <c r="D2" s="41" t="s">
        <v>7</v>
      </c>
      <c r="E2" s="41" t="s">
        <v>26</v>
      </c>
      <c r="F2" s="41" t="s">
        <v>9</v>
      </c>
      <c r="G2" s="41" t="s">
        <v>10</v>
      </c>
      <c r="H2" s="41" t="s">
        <v>11</v>
      </c>
      <c r="I2" s="41" t="s">
        <v>12</v>
      </c>
      <c r="J2" s="51" t="s">
        <v>25</v>
      </c>
      <c r="K2" s="52"/>
      <c r="L2" s="40" t="s">
        <v>4</v>
      </c>
      <c r="M2" s="53" t="s">
        <v>22</v>
      </c>
      <c r="N2" s="54" t="s">
        <v>28</v>
      </c>
      <c r="O2" s="51" t="s">
        <v>6</v>
      </c>
      <c r="P2" s="51" t="s">
        <v>7</v>
      </c>
      <c r="Q2" s="51" t="s">
        <v>32</v>
      </c>
      <c r="R2" s="58" t="s">
        <v>51</v>
      </c>
      <c r="S2" s="51" t="s">
        <v>13</v>
      </c>
    </row>
    <row r="3" spans="1:63">
      <c r="A3" s="42">
        <v>1990</v>
      </c>
      <c r="B3" s="43">
        <v>10031.2783093204</v>
      </c>
      <c r="C3" s="43">
        <v>183.187663266501</v>
      </c>
      <c r="D3" s="43">
        <v>13.3513914370269</v>
      </c>
      <c r="E3" s="43">
        <v>0</v>
      </c>
      <c r="F3" s="43">
        <v>50.255068520000002</v>
      </c>
      <c r="G3" s="43">
        <v>371.46904623</v>
      </c>
      <c r="H3" s="43">
        <v>60.96639648</v>
      </c>
      <c r="I3" s="43">
        <v>101.326068874</v>
      </c>
      <c r="J3" s="43">
        <v>18017.150583395302</v>
      </c>
      <c r="K3" s="55"/>
      <c r="L3" s="42">
        <v>1990</v>
      </c>
      <c r="M3" s="43">
        <v>-10273.525171351601</v>
      </c>
      <c r="N3" s="310">
        <f t="shared" ref="N3:N33" si="0">B3-M3</f>
        <v>20304.803480672002</v>
      </c>
      <c r="O3" s="310">
        <f t="shared" ref="O3:O33" si="1">C3*21</f>
        <v>3846.9409285965212</v>
      </c>
      <c r="P3" s="310">
        <f t="shared" ref="P3:P33" si="2">D3*310</f>
        <v>4138.9313454783387</v>
      </c>
      <c r="Q3" s="310"/>
      <c r="R3" s="43">
        <f>SUM(N3:Q3)</f>
        <v>28290.675754746866</v>
      </c>
      <c r="S3" s="43">
        <f>R3+M3</f>
        <v>18017.150583395265</v>
      </c>
      <c r="BH3" s="54" t="s">
        <v>315</v>
      </c>
      <c r="BI3" s="51" t="s">
        <v>316</v>
      </c>
      <c r="BJ3" s="51" t="s">
        <v>317</v>
      </c>
      <c r="BK3" s="51" t="s">
        <v>318</v>
      </c>
    </row>
    <row r="4" spans="1:63">
      <c r="A4" s="42">
        <v>1991</v>
      </c>
      <c r="B4" s="43">
        <v>7631.2251524965104</v>
      </c>
      <c r="C4" s="43">
        <v>176.40417215587499</v>
      </c>
      <c r="D4" s="43">
        <v>14.0527660187274</v>
      </c>
      <c r="E4" s="43">
        <v>0</v>
      </c>
      <c r="F4" s="43">
        <v>42.883585744000001</v>
      </c>
      <c r="G4" s="43">
        <v>310.61828203099998</v>
      </c>
      <c r="H4" s="43">
        <v>53.264969764</v>
      </c>
      <c r="I4" s="43">
        <v>86.023620643000001</v>
      </c>
      <c r="J4" s="43">
        <v>15692.070233575399</v>
      </c>
      <c r="K4" s="55"/>
      <c r="L4" s="42">
        <v>1991</v>
      </c>
      <c r="M4" s="43">
        <v>-10294.4825360862</v>
      </c>
      <c r="N4" s="310">
        <f t="shared" si="0"/>
        <v>17925.707688582712</v>
      </c>
      <c r="O4" s="310">
        <f t="shared" si="1"/>
        <v>3704.4876152733746</v>
      </c>
      <c r="P4" s="310">
        <f t="shared" si="2"/>
        <v>4356.357465805494</v>
      </c>
      <c r="Q4" s="310"/>
      <c r="R4" s="43">
        <f t="shared" ref="R4:R33" si="3">SUM(N4:Q4)</f>
        <v>25986.552769661579</v>
      </c>
      <c r="S4" s="43">
        <f t="shared" ref="S4:S33" si="4">R4+M4</f>
        <v>15692.070233575379</v>
      </c>
      <c r="BG4" s="63">
        <v>2018</v>
      </c>
      <c r="BH4" s="49">
        <v>11415.854666362717</v>
      </c>
      <c r="BI4" s="49">
        <v>3661.5734274389483</v>
      </c>
      <c r="BJ4" s="49">
        <v>2587.2946571181706</v>
      </c>
      <c r="BK4" s="49">
        <v>193.68816751862701</v>
      </c>
    </row>
    <row r="5" spans="1:63">
      <c r="A5" s="42">
        <v>1992</v>
      </c>
      <c r="B5" s="43">
        <v>4005.7834469907798</v>
      </c>
      <c r="C5" s="43">
        <v>159.66473786200899</v>
      </c>
      <c r="D5" s="43">
        <v>12.5189685385182</v>
      </c>
      <c r="E5" s="43">
        <v>0</v>
      </c>
      <c r="F5" s="43">
        <v>33.312491139000002</v>
      </c>
      <c r="G5" s="43">
        <v>261.84354620099998</v>
      </c>
      <c r="H5" s="43">
        <v>40.465283548999999</v>
      </c>
      <c r="I5" s="43">
        <v>71.627659043999998</v>
      </c>
      <c r="J5" s="43">
        <v>11239.6231890336</v>
      </c>
      <c r="K5" s="55"/>
      <c r="L5" s="42">
        <v>1992</v>
      </c>
      <c r="M5" s="43">
        <v>-10289.530417681401</v>
      </c>
      <c r="N5" s="310">
        <f t="shared" si="0"/>
        <v>14295.31386467218</v>
      </c>
      <c r="O5" s="310">
        <f t="shared" si="1"/>
        <v>3352.9594951021886</v>
      </c>
      <c r="P5" s="310">
        <f t="shared" si="2"/>
        <v>3880.8802469406419</v>
      </c>
      <c r="Q5" s="310"/>
      <c r="R5" s="43">
        <f t="shared" si="3"/>
        <v>21529.153606715008</v>
      </c>
      <c r="S5" s="43">
        <f t="shared" si="4"/>
        <v>11239.623189033608</v>
      </c>
      <c r="BG5" s="107">
        <v>2019</v>
      </c>
      <c r="BH5" s="108">
        <v>8671.7124709819</v>
      </c>
      <c r="BI5" s="108">
        <v>3758.6526220812384</v>
      </c>
      <c r="BJ5" s="108">
        <v>2533.8135317067286</v>
      </c>
      <c r="BK5" s="108">
        <v>208.221249171083</v>
      </c>
    </row>
    <row r="6" spans="1:63">
      <c r="A6" s="42">
        <v>1993</v>
      </c>
      <c r="B6" s="43">
        <v>230.076218061915</v>
      </c>
      <c r="C6" s="43">
        <v>141.48553983095101</v>
      </c>
      <c r="D6" s="43">
        <v>6.2095943232983597</v>
      </c>
      <c r="E6" s="43">
        <v>0</v>
      </c>
      <c r="F6" s="43">
        <v>23.599484790000002</v>
      </c>
      <c r="G6" s="43">
        <v>183.28721225199999</v>
      </c>
      <c r="H6" s="43">
        <v>30.710691603000001</v>
      </c>
      <c r="I6" s="43">
        <v>56.662107403999997</v>
      </c>
      <c r="J6" s="43">
        <v>5126.2467947343703</v>
      </c>
      <c r="K6" s="55"/>
      <c r="L6" s="42">
        <v>1993</v>
      </c>
      <c r="M6" s="43">
        <v>-10293.5741052142</v>
      </c>
      <c r="N6" s="310">
        <f t="shared" si="0"/>
        <v>10523.650323276115</v>
      </c>
      <c r="O6" s="310">
        <f t="shared" si="1"/>
        <v>2971.1963364499711</v>
      </c>
      <c r="P6" s="310">
        <f t="shared" si="2"/>
        <v>1924.9742402224915</v>
      </c>
      <c r="Q6" s="310"/>
      <c r="R6" s="43">
        <f t="shared" si="3"/>
        <v>15419.820899948578</v>
      </c>
      <c r="S6" s="43">
        <f t="shared" si="4"/>
        <v>5126.2467947343775</v>
      </c>
      <c r="BG6" s="107">
        <v>2020</v>
      </c>
      <c r="BH6" s="108">
        <v>8064.0723853248401</v>
      </c>
      <c r="BI6" s="108">
        <v>3855.8197912681348</v>
      </c>
      <c r="BJ6" s="108">
        <v>2563.674804837724</v>
      </c>
      <c r="BK6" s="108">
        <v>227.72330990994999</v>
      </c>
    </row>
    <row r="7" spans="1:63">
      <c r="A7" s="42">
        <v>1994</v>
      </c>
      <c r="B7" s="43">
        <v>-3032.1204667296702</v>
      </c>
      <c r="C7" s="43">
        <v>114.784384993248</v>
      </c>
      <c r="D7" s="43">
        <v>4.7696784810753101</v>
      </c>
      <c r="E7" s="43">
        <v>0</v>
      </c>
      <c r="F7" s="43">
        <v>16.565212039999999</v>
      </c>
      <c r="G7" s="43">
        <v>120.212074741</v>
      </c>
      <c r="H7" s="43">
        <v>21.772398271</v>
      </c>
      <c r="I7" s="43">
        <v>46.887830592999997</v>
      </c>
      <c r="J7" s="43">
        <v>856.95194726189698</v>
      </c>
      <c r="K7" s="55"/>
      <c r="L7" s="42">
        <v>1994</v>
      </c>
      <c r="M7" s="43">
        <v>-10309.734291492099</v>
      </c>
      <c r="N7" s="310">
        <f t="shared" si="0"/>
        <v>7277.6138247624294</v>
      </c>
      <c r="O7" s="310">
        <f t="shared" si="1"/>
        <v>2410.4720848582078</v>
      </c>
      <c r="P7" s="310">
        <f t="shared" si="2"/>
        <v>1478.6003291333461</v>
      </c>
      <c r="Q7" s="310"/>
      <c r="R7" s="43">
        <f t="shared" si="3"/>
        <v>11166.686238753982</v>
      </c>
      <c r="S7" s="43">
        <f t="shared" si="4"/>
        <v>856.95194726188311</v>
      </c>
      <c r="BH7" s="292">
        <f>(BH6-BH4)*100/BH4</f>
        <v>-29.360765172615942</v>
      </c>
      <c r="BI7" s="292">
        <f>(BI6-BI4)*100/BI4</f>
        <v>5.3049970915112912</v>
      </c>
      <c r="BJ7" s="292">
        <f>(BJ6-BJ4)*100/BJ4</f>
        <v>-0.91291698127476928</v>
      </c>
      <c r="BK7" s="292">
        <f>(BK6-BK4)*100/BK4</f>
        <v>17.572132994675481</v>
      </c>
    </row>
    <row r="8" spans="1:63">
      <c r="A8" s="42">
        <v>1995</v>
      </c>
      <c r="B8" s="43">
        <v>-4990.6911623811202</v>
      </c>
      <c r="C8" s="43">
        <v>103.64720523123501</v>
      </c>
      <c r="D8" s="43">
        <v>4.1693081780687598</v>
      </c>
      <c r="E8" s="43">
        <v>3.6367500000000001</v>
      </c>
      <c r="F8" s="43">
        <v>12.185091949</v>
      </c>
      <c r="G8" s="43">
        <v>64.104113319000007</v>
      </c>
      <c r="H8" s="43">
        <v>14.316735519</v>
      </c>
      <c r="I8" s="43">
        <v>24.832731943999999</v>
      </c>
      <c r="J8" s="56">
        <v>-1517.9775673238801</v>
      </c>
      <c r="K8" s="57"/>
      <c r="L8" s="42">
        <v>1995</v>
      </c>
      <c r="M8" s="43">
        <v>-10323.6469528208</v>
      </c>
      <c r="N8" s="310">
        <f t="shared" si="0"/>
        <v>5332.9557904396797</v>
      </c>
      <c r="O8" s="310">
        <f t="shared" si="1"/>
        <v>2176.5913098559349</v>
      </c>
      <c r="P8" s="310">
        <f t="shared" si="2"/>
        <v>1292.4855352013155</v>
      </c>
      <c r="Q8" s="310">
        <f t="shared" ref="Q8:Q33" si="5">E8</f>
        <v>3.6367500000000001</v>
      </c>
      <c r="R8" s="43">
        <f t="shared" si="3"/>
        <v>8805.669385496929</v>
      </c>
      <c r="S8" s="43">
        <f t="shared" si="4"/>
        <v>-1517.977567323871</v>
      </c>
    </row>
    <row r="9" spans="1:63">
      <c r="A9" s="42">
        <v>1996</v>
      </c>
      <c r="B9" s="43">
        <v>-4895.5482591764103</v>
      </c>
      <c r="C9" s="43">
        <v>99.975788173511802</v>
      </c>
      <c r="D9" s="43">
        <v>4.1142184409159501</v>
      </c>
      <c r="E9" s="43">
        <v>4.0935375000000001</v>
      </c>
      <c r="F9" s="43">
        <v>13.040485339</v>
      </c>
      <c r="G9" s="43">
        <v>71.148433100000005</v>
      </c>
      <c r="H9" s="43">
        <v>15.247460630000001</v>
      </c>
      <c r="I9" s="43">
        <v>22.581911252000001</v>
      </c>
      <c r="J9" s="56">
        <v>-1516.55545334872</v>
      </c>
      <c r="K9" s="57"/>
      <c r="L9" s="42">
        <v>1996</v>
      </c>
      <c r="M9" s="43">
        <v>-10032.158757167101</v>
      </c>
      <c r="N9" s="310">
        <f t="shared" si="0"/>
        <v>5136.6104979906904</v>
      </c>
      <c r="O9" s="310">
        <f t="shared" si="1"/>
        <v>2099.4915516437477</v>
      </c>
      <c r="P9" s="310">
        <f t="shared" si="2"/>
        <v>1275.4077166839445</v>
      </c>
      <c r="Q9" s="310">
        <f t="shared" si="5"/>
        <v>4.0935375000000001</v>
      </c>
      <c r="R9" s="43">
        <f t="shared" si="3"/>
        <v>8515.6033038183832</v>
      </c>
      <c r="S9" s="43">
        <f t="shared" si="4"/>
        <v>-1516.5554533487175</v>
      </c>
    </row>
    <row r="10" spans="1:63">
      <c r="A10" s="42">
        <v>1997</v>
      </c>
      <c r="B10" s="43">
        <v>-4796.8768167467497</v>
      </c>
      <c r="C10" s="43">
        <v>102.63264630346799</v>
      </c>
      <c r="D10" s="43">
        <v>5.2183134536499498</v>
      </c>
      <c r="E10" s="43">
        <v>4.7177568750000001</v>
      </c>
      <c r="F10" s="43">
        <v>13.689064225999999</v>
      </c>
      <c r="G10" s="43">
        <v>84.282778700999998</v>
      </c>
      <c r="H10" s="43">
        <v>15.090872343999999</v>
      </c>
      <c r="I10" s="43">
        <v>19.971658465000001</v>
      </c>
      <c r="J10" s="56">
        <v>-1019.19631686743</v>
      </c>
      <c r="K10" s="57"/>
      <c r="L10" s="42">
        <v>1997</v>
      </c>
      <c r="M10" s="43">
        <v>-10303.285695286801</v>
      </c>
      <c r="N10" s="310">
        <f t="shared" si="0"/>
        <v>5506.4088785400509</v>
      </c>
      <c r="O10" s="310">
        <f t="shared" si="1"/>
        <v>2155.285572372828</v>
      </c>
      <c r="P10" s="310">
        <f t="shared" si="2"/>
        <v>1617.6771706314844</v>
      </c>
      <c r="Q10" s="310">
        <f t="shared" si="5"/>
        <v>4.7177568750000001</v>
      </c>
      <c r="R10" s="43">
        <f t="shared" si="3"/>
        <v>9284.0893784193631</v>
      </c>
      <c r="S10" s="43">
        <f t="shared" si="4"/>
        <v>-1019.1963168674374</v>
      </c>
    </row>
    <row r="11" spans="1:63">
      <c r="A11" s="42">
        <v>1998</v>
      </c>
      <c r="B11" s="43">
        <v>-5380.2361790730902</v>
      </c>
      <c r="C11" s="43">
        <v>104.08143194690901</v>
      </c>
      <c r="D11" s="43">
        <v>4.9948635879405101</v>
      </c>
      <c r="E11" s="43">
        <v>5.5096433437499996</v>
      </c>
      <c r="F11" s="43">
        <v>12.051910596000001</v>
      </c>
      <c r="G11" s="43">
        <v>91.966185482</v>
      </c>
      <c r="H11" s="43">
        <v>15.033195813000001</v>
      </c>
      <c r="I11" s="43">
        <v>20.585079164</v>
      </c>
      <c r="J11" s="56">
        <v>-1640.6087525826999</v>
      </c>
      <c r="K11" s="57"/>
      <c r="L11" s="42">
        <v>1998</v>
      </c>
      <c r="M11" s="43">
        <v>-10331.5113478896</v>
      </c>
      <c r="N11" s="310">
        <f t="shared" si="0"/>
        <v>4951.2751688165099</v>
      </c>
      <c r="O11" s="310">
        <f t="shared" si="1"/>
        <v>2185.710070885089</v>
      </c>
      <c r="P11" s="310">
        <f t="shared" si="2"/>
        <v>1548.4077122615581</v>
      </c>
      <c r="Q11" s="310">
        <f t="shared" si="5"/>
        <v>5.5096433437499996</v>
      </c>
      <c r="R11" s="43">
        <f t="shared" si="3"/>
        <v>8690.9025953069067</v>
      </c>
      <c r="S11" s="43">
        <f t="shared" si="4"/>
        <v>-1640.6087525826933</v>
      </c>
      <c r="BG11" s="107"/>
      <c r="BH11" s="63">
        <v>2018</v>
      </c>
      <c r="BI11" s="63">
        <v>2019</v>
      </c>
      <c r="BJ11" s="63">
        <v>2020</v>
      </c>
    </row>
    <row r="12" spans="1:63">
      <c r="A12" s="42">
        <v>1999</v>
      </c>
      <c r="B12" s="43">
        <v>-5567.9666879140204</v>
      </c>
      <c r="C12" s="43">
        <v>105.203831484658</v>
      </c>
      <c r="D12" s="43">
        <v>5.1099412530058901</v>
      </c>
      <c r="E12" s="43">
        <v>6.4693968421874999</v>
      </c>
      <c r="F12" s="43">
        <v>14.511695674</v>
      </c>
      <c r="G12" s="43">
        <v>91.999898346999998</v>
      </c>
      <c r="H12" s="43">
        <v>13.96152024</v>
      </c>
      <c r="I12" s="43">
        <v>23.631157561999999</v>
      </c>
      <c r="J12" s="56">
        <v>-1768.13504146218</v>
      </c>
      <c r="K12" s="57"/>
      <c r="L12" s="42">
        <v>1999</v>
      </c>
      <c r="M12" s="43">
        <v>-10339.0948362698</v>
      </c>
      <c r="N12" s="310">
        <f t="shared" si="0"/>
        <v>4771.1281483557796</v>
      </c>
      <c r="O12" s="310">
        <f t="shared" si="1"/>
        <v>2209.2804611778179</v>
      </c>
      <c r="P12" s="310">
        <f t="shared" si="2"/>
        <v>1584.081788431826</v>
      </c>
      <c r="Q12" s="310">
        <f t="shared" si="5"/>
        <v>6.4693968421874999</v>
      </c>
      <c r="R12" s="43">
        <f t="shared" si="3"/>
        <v>8570.9597948076098</v>
      </c>
      <c r="S12" s="43">
        <f t="shared" si="4"/>
        <v>-1768.1350414621902</v>
      </c>
      <c r="BG12" s="350" t="s">
        <v>28</v>
      </c>
      <c r="BH12" s="49">
        <v>11415.854666362717</v>
      </c>
      <c r="BI12" s="49">
        <v>8671.7124709819</v>
      </c>
      <c r="BJ12" s="49">
        <v>8064.0723853248401</v>
      </c>
    </row>
    <row r="13" spans="1:63">
      <c r="A13" s="42">
        <v>2000</v>
      </c>
      <c r="B13" s="43">
        <v>-5855.4738251727304</v>
      </c>
      <c r="C13" s="43">
        <v>106.912816613499</v>
      </c>
      <c r="D13" s="43">
        <v>5.08170092585602</v>
      </c>
      <c r="E13" s="43">
        <v>7.5971873158593697</v>
      </c>
      <c r="F13" s="43">
        <v>10.966194979999999</v>
      </c>
      <c r="G13" s="43">
        <v>87.200316963999995</v>
      </c>
      <c r="H13" s="43">
        <v>13.340988155</v>
      </c>
      <c r="I13" s="43">
        <v>24.111254509999998</v>
      </c>
      <c r="J13" s="56">
        <v>-2027.3802019580301</v>
      </c>
      <c r="K13" s="57"/>
      <c r="L13" s="42">
        <v>2000</v>
      </c>
      <c r="M13" s="43">
        <v>-10303.876819938399</v>
      </c>
      <c r="N13" s="310">
        <f t="shared" si="0"/>
        <v>4448.4029947656691</v>
      </c>
      <c r="O13" s="310">
        <f t="shared" si="1"/>
        <v>2245.169148883479</v>
      </c>
      <c r="P13" s="310">
        <f t="shared" si="2"/>
        <v>1575.3272870153662</v>
      </c>
      <c r="Q13" s="310">
        <f t="shared" si="5"/>
        <v>7.5971873158593697</v>
      </c>
      <c r="R13" s="43">
        <f t="shared" si="3"/>
        <v>8276.4966179803741</v>
      </c>
      <c r="S13" s="43">
        <f t="shared" si="4"/>
        <v>-2027.3802019580253</v>
      </c>
      <c r="BG13" s="350" t="s">
        <v>6</v>
      </c>
      <c r="BH13" s="49">
        <v>3661.5734274389483</v>
      </c>
      <c r="BI13" s="49">
        <v>3758.6526220812384</v>
      </c>
      <c r="BJ13" s="49">
        <v>3855.8197912681348</v>
      </c>
    </row>
    <row r="14" spans="1:63">
      <c r="A14" s="42">
        <v>2001</v>
      </c>
      <c r="B14" s="43">
        <v>-5380.9589179214699</v>
      </c>
      <c r="C14" s="43">
        <v>107.877446165557</v>
      </c>
      <c r="D14" s="43">
        <v>5.1705094987174798</v>
      </c>
      <c r="E14" s="43">
        <v>8.89315921848047</v>
      </c>
      <c r="F14" s="43">
        <v>13.274603722</v>
      </c>
      <c r="G14" s="43">
        <v>97.746351509999997</v>
      </c>
      <c r="H14" s="43">
        <v>14.217216546</v>
      </c>
      <c r="I14" s="43">
        <v>24.886918640000001</v>
      </c>
      <c r="J14" s="56">
        <v>-1503.7814446238699</v>
      </c>
      <c r="K14" s="57"/>
      <c r="L14" s="42">
        <v>2001</v>
      </c>
      <c r="M14" s="43">
        <v>-10221.397809956799</v>
      </c>
      <c r="N14" s="310">
        <f t="shared" si="0"/>
        <v>4840.4388920353294</v>
      </c>
      <c r="O14" s="310">
        <f t="shared" si="1"/>
        <v>2265.4263694766969</v>
      </c>
      <c r="P14" s="310">
        <f t="shared" si="2"/>
        <v>1602.8579446024187</v>
      </c>
      <c r="Q14" s="310">
        <f t="shared" si="5"/>
        <v>8.89315921848047</v>
      </c>
      <c r="R14" s="43">
        <f t="shared" si="3"/>
        <v>8717.6163653329259</v>
      </c>
      <c r="S14" s="43">
        <f t="shared" si="4"/>
        <v>-1503.7814446238735</v>
      </c>
      <c r="BG14" s="350" t="s">
        <v>7</v>
      </c>
      <c r="BH14" s="49">
        <v>2587.2946571181706</v>
      </c>
      <c r="BI14" s="49">
        <v>2533.8135317067286</v>
      </c>
      <c r="BJ14" s="49">
        <v>2563.674804837724</v>
      </c>
    </row>
    <row r="15" spans="1:63">
      <c r="A15" s="42">
        <v>2002</v>
      </c>
      <c r="B15" s="43">
        <v>-5709.15934237479</v>
      </c>
      <c r="C15" s="43">
        <v>109.851509421617</v>
      </c>
      <c r="D15" s="43">
        <v>5.1396822429020803</v>
      </c>
      <c r="E15" s="43">
        <v>10.3574353357084</v>
      </c>
      <c r="F15" s="43">
        <v>10.329345081</v>
      </c>
      <c r="G15" s="43">
        <v>90.985623802000006</v>
      </c>
      <c r="H15" s="43">
        <v>14.840725312</v>
      </c>
      <c r="I15" s="43">
        <v>23.805340532999999</v>
      </c>
      <c r="J15" s="56">
        <v>-1798.61871388547</v>
      </c>
      <c r="K15" s="57"/>
      <c r="L15" s="42">
        <v>2002</v>
      </c>
      <c r="M15" s="43">
        <v>-10239.2599738393</v>
      </c>
      <c r="N15" s="310">
        <f t="shared" si="0"/>
        <v>4530.1006314645101</v>
      </c>
      <c r="O15" s="310">
        <f t="shared" si="1"/>
        <v>2306.8816978539571</v>
      </c>
      <c r="P15" s="310">
        <f t="shared" si="2"/>
        <v>1593.3014952996448</v>
      </c>
      <c r="Q15" s="310">
        <f t="shared" si="5"/>
        <v>10.3574353357084</v>
      </c>
      <c r="R15" s="43">
        <f t="shared" si="3"/>
        <v>8440.6412599538216</v>
      </c>
      <c r="S15" s="43">
        <f t="shared" si="4"/>
        <v>-1798.6187138854784</v>
      </c>
      <c r="BG15" s="350" t="s">
        <v>32</v>
      </c>
      <c r="BH15" s="49">
        <v>193.68816751862701</v>
      </c>
      <c r="BI15" s="49">
        <v>208.221249171083</v>
      </c>
      <c r="BJ15" s="49">
        <v>227.72330990994999</v>
      </c>
    </row>
    <row r="16" spans="1:63">
      <c r="A16" s="42">
        <v>2003</v>
      </c>
      <c r="B16" s="43">
        <v>-5119.06207962804</v>
      </c>
      <c r="C16" s="43">
        <v>108.79379299419099</v>
      </c>
      <c r="D16" s="43">
        <v>5.1096033326190797</v>
      </c>
      <c r="E16" s="43">
        <v>11.990120035352099</v>
      </c>
      <c r="F16" s="43">
        <v>10.678716894000001</v>
      </c>
      <c r="G16" s="43">
        <v>92.059888043000001</v>
      </c>
      <c r="H16" s="43">
        <v>16.122319584</v>
      </c>
      <c r="I16" s="43">
        <v>22.412654459999999</v>
      </c>
      <c r="J16" s="56">
        <v>-1238.4252736027599</v>
      </c>
      <c r="K16" s="57"/>
      <c r="L16" s="42">
        <v>2003</v>
      </c>
      <c r="M16" s="43">
        <v>-9914.3159746724905</v>
      </c>
      <c r="N16" s="310">
        <f t="shared" si="0"/>
        <v>4795.2538950444505</v>
      </c>
      <c r="O16" s="310">
        <f t="shared" si="1"/>
        <v>2284.6696528780108</v>
      </c>
      <c r="P16" s="310">
        <f t="shared" si="2"/>
        <v>1583.9770331119148</v>
      </c>
      <c r="Q16" s="310">
        <f t="shared" si="5"/>
        <v>11.990120035352099</v>
      </c>
      <c r="R16" s="43">
        <f t="shared" si="3"/>
        <v>8675.8907010697276</v>
      </c>
      <c r="S16" s="43">
        <f t="shared" si="4"/>
        <v>-1238.4252736027629</v>
      </c>
      <c r="AQ16" s="34">
        <v>72</v>
      </c>
      <c r="AR16" s="34">
        <v>55</v>
      </c>
      <c r="AS16" s="34">
        <f>AQ16-AR16</f>
        <v>17</v>
      </c>
    </row>
    <row r="17" spans="1:63">
      <c r="A17" s="42">
        <v>2004</v>
      </c>
      <c r="B17" s="43">
        <v>-5219.6641555301303</v>
      </c>
      <c r="C17" s="43">
        <v>110.94549174160301</v>
      </c>
      <c r="D17" s="43">
        <v>5.1880437935392099</v>
      </c>
      <c r="E17" s="43">
        <v>13.660652030049301</v>
      </c>
      <c r="F17" s="43">
        <v>11.355993973</v>
      </c>
      <c r="G17" s="43">
        <v>100.40406218</v>
      </c>
      <c r="H17" s="43">
        <v>17.589222019000001</v>
      </c>
      <c r="I17" s="43">
        <v>21.679340362000001</v>
      </c>
      <c r="J17" s="56">
        <v>-1267.85460092927</v>
      </c>
      <c r="K17" s="57"/>
      <c r="L17" s="42">
        <v>2004</v>
      </c>
      <c r="M17" s="43">
        <v>-10302.8660812045</v>
      </c>
      <c r="N17" s="310">
        <f t="shared" si="0"/>
        <v>5083.2019256743697</v>
      </c>
      <c r="O17" s="310">
        <f t="shared" si="1"/>
        <v>2329.8553265736632</v>
      </c>
      <c r="P17" s="310">
        <f t="shared" si="2"/>
        <v>1608.2935759971551</v>
      </c>
      <c r="Q17" s="310">
        <f t="shared" si="5"/>
        <v>13.660652030049301</v>
      </c>
      <c r="R17" s="43">
        <f t="shared" si="3"/>
        <v>9035.0114802752378</v>
      </c>
      <c r="S17" s="43">
        <f t="shared" si="4"/>
        <v>-1267.8546009292622</v>
      </c>
    </row>
    <row r="18" spans="1:63">
      <c r="A18" s="42">
        <v>2005</v>
      </c>
      <c r="B18" s="43">
        <v>-4719.4881333654503</v>
      </c>
      <c r="C18" s="43">
        <v>113.182068291858</v>
      </c>
      <c r="D18" s="43">
        <v>5.3609825021439903</v>
      </c>
      <c r="E18" s="43">
        <v>15.7592042255419</v>
      </c>
      <c r="F18" s="43">
        <v>13.688097453999999</v>
      </c>
      <c r="G18" s="43">
        <v>124.867373974</v>
      </c>
      <c r="H18" s="43">
        <v>16.654543792999998</v>
      </c>
      <c r="I18" s="43">
        <v>31.489634878</v>
      </c>
      <c r="J18" s="56">
        <v>-665.000919346258</v>
      </c>
      <c r="K18" s="57"/>
      <c r="L18" s="42">
        <v>2005</v>
      </c>
      <c r="M18" s="43">
        <v>-10205.986026917901</v>
      </c>
      <c r="N18" s="310">
        <f t="shared" si="0"/>
        <v>5486.4978935524505</v>
      </c>
      <c r="O18" s="310">
        <f t="shared" si="1"/>
        <v>2376.8234341290181</v>
      </c>
      <c r="P18" s="310">
        <f t="shared" si="2"/>
        <v>1661.9045756646369</v>
      </c>
      <c r="Q18" s="310">
        <f t="shared" si="5"/>
        <v>15.7592042255419</v>
      </c>
      <c r="R18" s="43">
        <f t="shared" si="3"/>
        <v>9540.9851075716469</v>
      </c>
      <c r="S18" s="43">
        <f t="shared" si="4"/>
        <v>-665.0009193462538</v>
      </c>
    </row>
    <row r="19" spans="1:63" ht="13.8">
      <c r="A19" s="42">
        <v>2006</v>
      </c>
      <c r="B19" s="43">
        <v>-4620.5284055933098</v>
      </c>
      <c r="C19" s="43">
        <v>116.537662429414</v>
      </c>
      <c r="D19" s="43">
        <v>5.56786116919214</v>
      </c>
      <c r="E19" s="43">
        <v>17.895923591710599</v>
      </c>
      <c r="F19" s="43">
        <v>13.794848135000001</v>
      </c>
      <c r="G19" s="43">
        <v>127.92377618899999</v>
      </c>
      <c r="H19" s="43">
        <v>16.326259295</v>
      </c>
      <c r="I19" s="43">
        <v>31.427237168049999</v>
      </c>
      <c r="J19" s="56">
        <v>-429.30460853433698</v>
      </c>
      <c r="K19" s="57"/>
      <c r="L19" s="42">
        <v>2006</v>
      </c>
      <c r="M19" s="43">
        <v>-10208.9288337945</v>
      </c>
      <c r="N19" s="310">
        <f t="shared" si="0"/>
        <v>5588.4004282011902</v>
      </c>
      <c r="O19" s="310">
        <f t="shared" si="1"/>
        <v>2447.2909110176938</v>
      </c>
      <c r="P19" s="310">
        <f t="shared" si="2"/>
        <v>1726.0369624495634</v>
      </c>
      <c r="Q19" s="310">
        <f t="shared" si="5"/>
        <v>17.895923591710599</v>
      </c>
      <c r="R19" s="43">
        <f t="shared" si="3"/>
        <v>9779.6242252601569</v>
      </c>
      <c r="S19" s="43">
        <f t="shared" si="4"/>
        <v>-429.30460853434306</v>
      </c>
      <c r="AU19" s="306" t="s">
        <v>308</v>
      </c>
      <c r="AV19" s="306">
        <v>1990</v>
      </c>
      <c r="AW19" s="306">
        <v>1991</v>
      </c>
      <c r="AX19" s="306">
        <v>1992</v>
      </c>
      <c r="AY19" s="306">
        <v>1993</v>
      </c>
      <c r="AZ19" s="306">
        <v>1994</v>
      </c>
      <c r="BA19" s="306">
        <v>1995</v>
      </c>
      <c r="BB19" s="306">
        <v>1996</v>
      </c>
      <c r="BC19" s="306">
        <v>1997</v>
      </c>
    </row>
    <row r="20" spans="1:63" ht="18" customHeight="1">
      <c r="A20" s="42">
        <v>2007</v>
      </c>
      <c r="B20" s="43">
        <v>-3806.99902781424</v>
      </c>
      <c r="C20" s="43">
        <v>120.72765355730699</v>
      </c>
      <c r="D20" s="43">
        <v>5.7301132086600797</v>
      </c>
      <c r="E20" s="43">
        <v>16.660385052953998</v>
      </c>
      <c r="F20" s="43">
        <v>18.556619795</v>
      </c>
      <c r="G20" s="43">
        <v>145.702079148</v>
      </c>
      <c r="H20" s="43">
        <v>18.744412845999999</v>
      </c>
      <c r="I20" s="43">
        <v>32.500395754000003</v>
      </c>
      <c r="J20" s="43">
        <v>521.27717662679004</v>
      </c>
      <c r="K20" s="55"/>
      <c r="L20" s="42">
        <v>2007</v>
      </c>
      <c r="M20" s="43">
        <v>-10309.901801418</v>
      </c>
      <c r="N20" s="310">
        <f t="shared" si="0"/>
        <v>6502.9027736037606</v>
      </c>
      <c r="O20" s="310">
        <f t="shared" si="1"/>
        <v>2535.280724703447</v>
      </c>
      <c r="P20" s="310">
        <f t="shared" si="2"/>
        <v>1776.3350946846247</v>
      </c>
      <c r="Q20" s="310">
        <f t="shared" si="5"/>
        <v>16.660385052953998</v>
      </c>
      <c r="R20" s="43">
        <f t="shared" si="3"/>
        <v>10831.178978044785</v>
      </c>
      <c r="S20" s="43">
        <f t="shared" si="4"/>
        <v>521.27717662678515</v>
      </c>
      <c r="AU20" s="191" t="s">
        <v>9</v>
      </c>
      <c r="AV20" s="108">
        <v>50.255068520000002</v>
      </c>
      <c r="AW20" s="108">
        <v>42.883585744000001</v>
      </c>
      <c r="AX20" s="108">
        <v>33.312491139000002</v>
      </c>
      <c r="AY20" s="108">
        <v>23.599484790000002</v>
      </c>
      <c r="AZ20" s="108">
        <v>16.565212039999999</v>
      </c>
      <c r="BA20" s="108">
        <v>12.185091949</v>
      </c>
      <c r="BB20" s="108">
        <v>13.040485339</v>
      </c>
      <c r="BC20" s="108">
        <v>13.689064225999999</v>
      </c>
      <c r="BH20" s="41" t="s">
        <v>319</v>
      </c>
      <c r="BI20" s="41" t="s">
        <v>320</v>
      </c>
      <c r="BJ20" s="41" t="s">
        <v>321</v>
      </c>
      <c r="BK20" s="41" t="s">
        <v>322</v>
      </c>
    </row>
    <row r="21" spans="1:63" ht="13.8">
      <c r="A21" s="42">
        <v>2008</v>
      </c>
      <c r="B21" s="43">
        <v>-2952.7885327874301</v>
      </c>
      <c r="C21" s="43">
        <v>126.85043104079701</v>
      </c>
      <c r="D21" s="43">
        <v>6.2144029705773898</v>
      </c>
      <c r="E21" s="43">
        <v>22.1387772950109</v>
      </c>
      <c r="F21" s="43">
        <v>20.387947910000001</v>
      </c>
      <c r="G21" s="43">
        <v>183.194136945</v>
      </c>
      <c r="H21" s="43">
        <v>20.996597314999999</v>
      </c>
      <c r="I21" s="43">
        <v>42.561415789999998</v>
      </c>
      <c r="J21" s="43">
        <v>1659.6742172433101</v>
      </c>
      <c r="K21" s="55"/>
      <c r="L21" s="42">
        <v>2008</v>
      </c>
      <c r="M21" s="43">
        <v>-10250.7049287102</v>
      </c>
      <c r="N21" s="310">
        <f t="shared" si="0"/>
        <v>7297.9163959227699</v>
      </c>
      <c r="O21" s="310">
        <f t="shared" si="1"/>
        <v>2663.8590518567371</v>
      </c>
      <c r="P21" s="310">
        <f t="shared" si="2"/>
        <v>1926.4649208789908</v>
      </c>
      <c r="Q21" s="310">
        <f t="shared" si="5"/>
        <v>22.1387772950109</v>
      </c>
      <c r="R21" s="43">
        <f t="shared" si="3"/>
        <v>11910.379145953508</v>
      </c>
      <c r="S21" s="43">
        <f t="shared" si="4"/>
        <v>1659.6742172433078</v>
      </c>
      <c r="AU21" s="191" t="s">
        <v>10</v>
      </c>
      <c r="AV21" s="108">
        <v>371.46904623</v>
      </c>
      <c r="AW21" s="108">
        <v>310.61828203099998</v>
      </c>
      <c r="AX21" s="108">
        <v>261.84354620099998</v>
      </c>
      <c r="AY21" s="108">
        <v>183.28721225199999</v>
      </c>
      <c r="AZ21" s="108">
        <v>120.212074741</v>
      </c>
      <c r="BA21" s="108">
        <v>64.104113319000007</v>
      </c>
      <c r="BB21" s="108">
        <v>71.148433100000005</v>
      </c>
      <c r="BC21" s="108">
        <v>84.282778700999998</v>
      </c>
      <c r="BG21" s="63">
        <v>2018</v>
      </c>
      <c r="BH21" s="285">
        <v>35.924332002</v>
      </c>
      <c r="BI21" s="285">
        <v>266.697346864</v>
      </c>
      <c r="BJ21" s="285">
        <v>40.232453843000002</v>
      </c>
      <c r="BK21" s="285">
        <v>42.655907765000002</v>
      </c>
    </row>
    <row r="22" spans="1:63" ht="13.8">
      <c r="A22" s="42">
        <v>2009</v>
      </c>
      <c r="B22" s="43">
        <v>-3427.4555077364298</v>
      </c>
      <c r="C22" s="43">
        <v>131.879027590573</v>
      </c>
      <c r="D22" s="43">
        <v>6.4539447761051099</v>
      </c>
      <c r="E22" s="43">
        <v>24.605560700759298</v>
      </c>
      <c r="F22" s="43">
        <v>22.540028083999999</v>
      </c>
      <c r="G22" s="43">
        <v>191.786021801</v>
      </c>
      <c r="H22" s="43">
        <v>21.881669432999999</v>
      </c>
      <c r="I22" s="43">
        <v>40.931318300999997</v>
      </c>
      <c r="J22" s="43">
        <v>1367.33251295894</v>
      </c>
      <c r="K22" s="55"/>
      <c r="L22" s="42">
        <v>2009</v>
      </c>
      <c r="M22" s="43">
        <v>-10303.4021626716</v>
      </c>
      <c r="N22" s="310">
        <f t="shared" si="0"/>
        <v>6875.946654935171</v>
      </c>
      <c r="O22" s="310">
        <f t="shared" si="1"/>
        <v>2769.4595794020329</v>
      </c>
      <c r="P22" s="310">
        <f t="shared" si="2"/>
        <v>2000.722880592584</v>
      </c>
      <c r="Q22" s="310">
        <f t="shared" si="5"/>
        <v>24.605560700759298</v>
      </c>
      <c r="R22" s="43">
        <f t="shared" si="3"/>
        <v>11670.734675630549</v>
      </c>
      <c r="S22" s="43">
        <f t="shared" si="4"/>
        <v>1367.3325129589484</v>
      </c>
      <c r="AU22" s="191" t="s">
        <v>263</v>
      </c>
      <c r="AV22" s="108">
        <v>60.96639648</v>
      </c>
      <c r="AW22" s="108">
        <v>53.264969764</v>
      </c>
      <c r="AX22" s="108">
        <v>40.465283548999999</v>
      </c>
      <c r="AY22" s="108">
        <v>30.710691603000001</v>
      </c>
      <c r="AZ22" s="108">
        <v>21.772398271</v>
      </c>
      <c r="BA22" s="108">
        <v>14.316735519</v>
      </c>
      <c r="BB22" s="108">
        <v>15.247460630000001</v>
      </c>
      <c r="BC22" s="108">
        <v>15.090872343999999</v>
      </c>
      <c r="BG22" s="63">
        <v>2019</v>
      </c>
      <c r="BH22" s="108">
        <v>29.276499239</v>
      </c>
      <c r="BI22" s="108">
        <v>224.10617069599999</v>
      </c>
      <c r="BJ22" s="108">
        <v>35.380148834000003</v>
      </c>
      <c r="BK22" s="108">
        <v>30.091913844</v>
      </c>
    </row>
    <row r="23" spans="1:63" ht="13.8">
      <c r="A23" s="42">
        <v>2010</v>
      </c>
      <c r="B23" s="43">
        <v>-3966.6456653721002</v>
      </c>
      <c r="C23" s="43">
        <v>136.03299289786699</v>
      </c>
      <c r="D23" s="43">
        <v>6.4289450804307098</v>
      </c>
      <c r="E23" s="43">
        <v>49.982598595645399</v>
      </c>
      <c r="F23" s="43">
        <v>21.776305162</v>
      </c>
      <c r="G23" s="43">
        <v>198.81997597899999</v>
      </c>
      <c r="H23" s="43">
        <v>24.026720326</v>
      </c>
      <c r="I23" s="43">
        <v>34.933336793000002</v>
      </c>
      <c r="J23" s="43">
        <v>933.00275901227099</v>
      </c>
      <c r="K23" s="55"/>
      <c r="L23" s="42">
        <v>2010</v>
      </c>
      <c r="M23" s="43">
        <v>-10334.544220818099</v>
      </c>
      <c r="N23" s="310">
        <f t="shared" si="0"/>
        <v>6367.8985554459996</v>
      </c>
      <c r="O23" s="310">
        <f t="shared" si="1"/>
        <v>2856.6928508552069</v>
      </c>
      <c r="P23" s="310">
        <f t="shared" si="2"/>
        <v>1992.9729749335199</v>
      </c>
      <c r="Q23" s="310">
        <f t="shared" si="5"/>
        <v>49.982598595645399</v>
      </c>
      <c r="R23" s="43">
        <f t="shared" si="3"/>
        <v>11267.546979830371</v>
      </c>
      <c r="S23" s="43">
        <f t="shared" si="4"/>
        <v>933.00275901227178</v>
      </c>
      <c r="AU23" s="191" t="s">
        <v>12</v>
      </c>
      <c r="AV23" s="108">
        <v>101.326068874</v>
      </c>
      <c r="AW23" s="108">
        <v>86.023620643000001</v>
      </c>
      <c r="AX23" s="108">
        <v>71.627659043999998</v>
      </c>
      <c r="AY23" s="108">
        <v>56.662107403999997</v>
      </c>
      <c r="AZ23" s="108">
        <v>46.887830592999997</v>
      </c>
      <c r="BA23" s="108">
        <v>24.832731943999999</v>
      </c>
      <c r="BB23" s="108">
        <v>22.581911252000001</v>
      </c>
      <c r="BC23" s="108">
        <v>19.971658465000001</v>
      </c>
      <c r="BG23" s="63">
        <v>2020</v>
      </c>
      <c r="BH23" s="108">
        <v>27.160108193999999</v>
      </c>
      <c r="BI23" s="108">
        <v>223.275968245</v>
      </c>
      <c r="BJ23" s="108">
        <v>33.248227524000001</v>
      </c>
      <c r="BK23" s="108">
        <v>48.328730729</v>
      </c>
    </row>
    <row r="24" spans="1:63" ht="13.8">
      <c r="A24" s="42">
        <v>2011</v>
      </c>
      <c r="B24" s="43">
        <v>-2382.82367453085</v>
      </c>
      <c r="C24" s="43">
        <v>140.26117669339899</v>
      </c>
      <c r="D24" s="43">
        <v>6.7449347870155396</v>
      </c>
      <c r="E24" s="43">
        <v>64.091534981298594</v>
      </c>
      <c r="F24" s="43">
        <v>27.290652570999999</v>
      </c>
      <c r="G24" s="43">
        <v>216.12246360500001</v>
      </c>
      <c r="H24" s="43">
        <v>25.793510973</v>
      </c>
      <c r="I24" s="43">
        <v>38.540232171</v>
      </c>
      <c r="J24" s="43">
        <v>2717.6823549866599</v>
      </c>
      <c r="K24" s="55"/>
      <c r="L24" s="284">
        <v>2011</v>
      </c>
      <c r="M24" s="285">
        <v>-10295.773858763099</v>
      </c>
      <c r="N24" s="348">
        <f t="shared" si="0"/>
        <v>7912.9501842322497</v>
      </c>
      <c r="O24" s="348">
        <f t="shared" si="1"/>
        <v>2945.484710561379</v>
      </c>
      <c r="P24" s="348">
        <f t="shared" si="2"/>
        <v>2090.9297839748174</v>
      </c>
      <c r="Q24" s="348">
        <f t="shared" si="5"/>
        <v>64.091534981298594</v>
      </c>
      <c r="R24" s="285">
        <f t="shared" si="3"/>
        <v>13013.456213749745</v>
      </c>
      <c r="S24" s="285">
        <f t="shared" si="4"/>
        <v>2717.6823549866458</v>
      </c>
      <c r="AU24" s="191"/>
      <c r="AV24" s="191"/>
      <c r="AW24" s="191"/>
      <c r="AX24" s="191"/>
      <c r="AY24" s="191"/>
      <c r="AZ24" s="191"/>
      <c r="BA24" s="191"/>
      <c r="BB24" s="191"/>
      <c r="BC24" s="191"/>
    </row>
    <row r="25" spans="1:63" ht="13.8">
      <c r="A25" s="42">
        <v>2012</v>
      </c>
      <c r="B25" s="43">
        <v>-850.20556602735303</v>
      </c>
      <c r="C25" s="43">
        <v>144.667778692762</v>
      </c>
      <c r="D25" s="43">
        <v>6.9968165489214602</v>
      </c>
      <c r="E25" s="43">
        <v>123.82132643410399</v>
      </c>
      <c r="F25" s="43">
        <v>31.858878606000001</v>
      </c>
      <c r="G25" s="43">
        <v>251.80441056800001</v>
      </c>
      <c r="H25" s="43">
        <v>31.231436947999999</v>
      </c>
      <c r="I25" s="43">
        <v>41.675591601999997</v>
      </c>
      <c r="J25" s="43">
        <v>4480.6522431204003</v>
      </c>
      <c r="K25" s="55"/>
      <c r="L25" s="42">
        <v>2012</v>
      </c>
      <c r="M25" s="43">
        <v>-10324.340000832601</v>
      </c>
      <c r="N25" s="310">
        <f t="shared" si="0"/>
        <v>9474.134434805248</v>
      </c>
      <c r="O25" s="310">
        <f t="shared" si="1"/>
        <v>3038.0233525480021</v>
      </c>
      <c r="P25" s="310">
        <f t="shared" si="2"/>
        <v>2169.0131301656525</v>
      </c>
      <c r="Q25" s="310">
        <f t="shared" si="5"/>
        <v>123.82132643410399</v>
      </c>
      <c r="R25" s="43">
        <f t="shared" si="3"/>
        <v>14804.992243953007</v>
      </c>
      <c r="S25" s="43">
        <f t="shared" si="4"/>
        <v>4480.6522431204066</v>
      </c>
      <c r="AU25" s="306" t="s">
        <v>308</v>
      </c>
      <c r="AV25" s="306">
        <v>1998</v>
      </c>
      <c r="AW25" s="306">
        <v>1999</v>
      </c>
      <c r="AX25" s="306">
        <v>2000</v>
      </c>
      <c r="AY25" s="306">
        <v>2001</v>
      </c>
      <c r="AZ25" s="306">
        <v>2002</v>
      </c>
      <c r="BA25" s="306">
        <v>2003</v>
      </c>
      <c r="BB25" s="306">
        <v>2004</v>
      </c>
      <c r="BC25" s="306">
        <v>2005</v>
      </c>
    </row>
    <row r="26" spans="1:63" ht="13.8">
      <c r="A26" s="42">
        <v>2013</v>
      </c>
      <c r="B26" s="43">
        <v>-793.73407259576004</v>
      </c>
      <c r="C26" s="43">
        <v>147.56664671417201</v>
      </c>
      <c r="D26" s="43">
        <v>7.0956301940292503</v>
      </c>
      <c r="E26" s="43">
        <v>165.184454145551</v>
      </c>
      <c r="F26" s="43">
        <v>33.985928485000002</v>
      </c>
      <c r="G26" s="43">
        <v>271.920701743</v>
      </c>
      <c r="H26" s="43">
        <v>32.649132227999999</v>
      </c>
      <c r="I26" s="43">
        <v>38.759420883899999</v>
      </c>
      <c r="J26" s="43">
        <v>4669.9953226964799</v>
      </c>
      <c r="K26" s="55"/>
      <c r="L26" s="42">
        <v>2013</v>
      </c>
      <c r="M26" s="43">
        <v>-10216.191430852499</v>
      </c>
      <c r="N26" s="310">
        <f t="shared" si="0"/>
        <v>9422.4573582567391</v>
      </c>
      <c r="O26" s="310">
        <f t="shared" si="1"/>
        <v>3098.8995809976122</v>
      </c>
      <c r="P26" s="310">
        <f t="shared" si="2"/>
        <v>2199.6453601490675</v>
      </c>
      <c r="Q26" s="310">
        <f t="shared" si="5"/>
        <v>165.184454145551</v>
      </c>
      <c r="R26" s="43">
        <f t="shared" si="3"/>
        <v>14886.186753548969</v>
      </c>
      <c r="S26" s="43">
        <f t="shared" si="4"/>
        <v>4669.9953226964699</v>
      </c>
      <c r="AU26" s="191" t="s">
        <v>9</v>
      </c>
      <c r="AV26" s="108">
        <v>12.051910596000001</v>
      </c>
      <c r="AW26" s="108">
        <v>14.511695674</v>
      </c>
      <c r="AX26" s="108">
        <v>10.966194979999999</v>
      </c>
      <c r="AY26" s="108">
        <v>13.274603722</v>
      </c>
      <c r="AZ26" s="108">
        <v>10.329345081</v>
      </c>
      <c r="BA26" s="108">
        <v>10.678716894000001</v>
      </c>
      <c r="BB26" s="108">
        <v>11.355993973</v>
      </c>
      <c r="BC26" s="108">
        <v>13.688097453999999</v>
      </c>
    </row>
    <row r="27" spans="1:63" ht="13.8">
      <c r="A27" s="42">
        <v>2014</v>
      </c>
      <c r="B27" s="43">
        <v>-622.01992861030897</v>
      </c>
      <c r="C27" s="43">
        <v>154.85728709662399</v>
      </c>
      <c r="D27" s="43">
        <v>7.68195640492827</v>
      </c>
      <c r="E27" s="43">
        <v>215.74254549528101</v>
      </c>
      <c r="F27" s="43">
        <v>31.217746964</v>
      </c>
      <c r="G27" s="43">
        <v>229.55086191699999</v>
      </c>
      <c r="H27" s="43">
        <v>30.890262531000001</v>
      </c>
      <c r="I27" s="43">
        <v>53.242973362999997</v>
      </c>
      <c r="J27" s="43">
        <v>5227.1321314418301</v>
      </c>
      <c r="K27" s="55"/>
      <c r="L27" s="42">
        <v>2014</v>
      </c>
      <c r="M27" s="43">
        <v>-10327.717642706501</v>
      </c>
      <c r="N27" s="310">
        <f t="shared" si="0"/>
        <v>9705.6977140961917</v>
      </c>
      <c r="O27" s="310">
        <f t="shared" si="1"/>
        <v>3252.0030290291038</v>
      </c>
      <c r="P27" s="310">
        <f t="shared" si="2"/>
        <v>2381.4064855277638</v>
      </c>
      <c r="Q27" s="310">
        <f t="shared" si="5"/>
        <v>215.74254549528101</v>
      </c>
      <c r="R27" s="43">
        <f t="shared" si="3"/>
        <v>15554.849774148339</v>
      </c>
      <c r="S27" s="43">
        <f t="shared" si="4"/>
        <v>5227.1321314418383</v>
      </c>
      <c r="AU27" s="191" t="s">
        <v>10</v>
      </c>
      <c r="AV27" s="108">
        <v>91.966185482</v>
      </c>
      <c r="AW27" s="108">
        <v>91.999898346999998</v>
      </c>
      <c r="AX27" s="108">
        <v>87.200316963999995</v>
      </c>
      <c r="AY27" s="108">
        <v>97.746351509999997</v>
      </c>
      <c r="AZ27" s="108">
        <v>90.985623802000006</v>
      </c>
      <c r="BA27" s="108">
        <v>92.059888043000001</v>
      </c>
      <c r="BB27" s="108">
        <v>100.40406218</v>
      </c>
      <c r="BC27" s="108">
        <v>124.867373974</v>
      </c>
    </row>
    <row r="28" spans="1:63" ht="13.8">
      <c r="A28" s="42">
        <v>2015</v>
      </c>
      <c r="B28" s="43">
        <v>-61.516331834053197</v>
      </c>
      <c r="C28" s="43">
        <v>158.219979794149</v>
      </c>
      <c r="D28" s="43">
        <v>7.6964126370014503</v>
      </c>
      <c r="E28" s="43">
        <v>219.883296877551</v>
      </c>
      <c r="F28" s="43">
        <v>32.980068170000003</v>
      </c>
      <c r="G28" s="43">
        <v>237.88832641600001</v>
      </c>
      <c r="H28" s="43">
        <v>31.632391930000001</v>
      </c>
      <c r="I28" s="43">
        <v>61.051838455000002</v>
      </c>
      <c r="J28" s="43">
        <v>5866.8744581910796</v>
      </c>
      <c r="K28" s="55"/>
      <c r="L28" s="42">
        <v>2015</v>
      </c>
      <c r="M28" s="43">
        <v>-10336.5304369326</v>
      </c>
      <c r="N28" s="310">
        <f t="shared" si="0"/>
        <v>10275.014105098548</v>
      </c>
      <c r="O28" s="310">
        <f t="shared" si="1"/>
        <v>3322.619575677129</v>
      </c>
      <c r="P28" s="310">
        <f t="shared" si="2"/>
        <v>2385.8879174704498</v>
      </c>
      <c r="Q28" s="310">
        <f t="shared" si="5"/>
        <v>219.883296877551</v>
      </c>
      <c r="R28" s="43">
        <f t="shared" si="3"/>
        <v>16203.404895123678</v>
      </c>
      <c r="S28" s="43">
        <f t="shared" si="4"/>
        <v>5866.8744581910778</v>
      </c>
      <c r="AU28" s="191" t="s">
        <v>263</v>
      </c>
      <c r="AV28" s="108">
        <v>15.033195813000001</v>
      </c>
      <c r="AW28" s="108">
        <v>13.96152024</v>
      </c>
      <c r="AX28" s="108">
        <v>13.340988155</v>
      </c>
      <c r="AY28" s="108">
        <v>14.217216546</v>
      </c>
      <c r="AZ28" s="108">
        <v>14.840725312</v>
      </c>
      <c r="BA28" s="108">
        <v>16.122319584</v>
      </c>
      <c r="BB28" s="108">
        <v>17.589222019000001</v>
      </c>
      <c r="BC28" s="108">
        <v>16.654543792999998</v>
      </c>
    </row>
    <row r="29" spans="1:63" ht="13.8">
      <c r="A29" s="42">
        <v>2016</v>
      </c>
      <c r="B29" s="43">
        <v>-1462.0753205021499</v>
      </c>
      <c r="C29" s="43">
        <v>161.830605354076</v>
      </c>
      <c r="D29" s="43">
        <v>7.7584930658034503</v>
      </c>
      <c r="E29" s="43">
        <v>305.89966392674</v>
      </c>
      <c r="F29" s="43">
        <v>29.767833536000001</v>
      </c>
      <c r="G29" s="43">
        <v>234.53781211</v>
      </c>
      <c r="H29" s="43">
        <v>33.73529491</v>
      </c>
      <c r="I29" s="43">
        <v>40.524611751999998</v>
      </c>
      <c r="J29" s="43">
        <v>4647.3999062592502</v>
      </c>
      <c r="K29" s="55"/>
      <c r="L29" s="42">
        <v>2016</v>
      </c>
      <c r="M29" s="43">
        <v>-10302.540278723</v>
      </c>
      <c r="N29" s="310">
        <f t="shared" si="0"/>
        <v>8840.4649582208494</v>
      </c>
      <c r="O29" s="310">
        <f t="shared" si="1"/>
        <v>3398.4427124355961</v>
      </c>
      <c r="P29" s="310">
        <f t="shared" si="2"/>
        <v>2405.1328503990694</v>
      </c>
      <c r="Q29" s="310">
        <f t="shared" si="5"/>
        <v>305.89966392674</v>
      </c>
      <c r="R29" s="43">
        <f t="shared" si="3"/>
        <v>14949.940184982255</v>
      </c>
      <c r="S29" s="43">
        <f t="shared" si="4"/>
        <v>4647.3999062592557</v>
      </c>
      <c r="AU29" s="191" t="s">
        <v>12</v>
      </c>
      <c r="AV29" s="108">
        <v>20.585079164</v>
      </c>
      <c r="AW29" s="108">
        <v>23.631157561999999</v>
      </c>
      <c r="AX29" s="108">
        <v>24.111254509999998</v>
      </c>
      <c r="AY29" s="108">
        <v>24.886918640000001</v>
      </c>
      <c r="AZ29" s="108">
        <v>23.805340532999999</v>
      </c>
      <c r="BA29" s="108">
        <v>22.412654459999999</v>
      </c>
      <c r="BB29" s="108">
        <v>21.679340362000001</v>
      </c>
      <c r="BC29" s="108">
        <v>31.489634878</v>
      </c>
    </row>
    <row r="30" spans="1:63" ht="13.8">
      <c r="A30" s="42">
        <v>2017</v>
      </c>
      <c r="B30" s="43">
        <v>-918.24630437348003</v>
      </c>
      <c r="C30" s="43">
        <v>167.873814465664</v>
      </c>
      <c r="D30" s="43">
        <v>8.1574686024812202</v>
      </c>
      <c r="E30" s="43">
        <v>341.54810594006199</v>
      </c>
      <c r="F30" s="43">
        <v>32.334072554000002</v>
      </c>
      <c r="G30" s="43">
        <v>237.12913453900001</v>
      </c>
      <c r="H30" s="43">
        <v>35.788007475999997</v>
      </c>
      <c r="I30" s="43">
        <v>38.569501062999997</v>
      </c>
      <c r="J30" s="43">
        <v>5477.4671721147097</v>
      </c>
      <c r="K30" s="55"/>
      <c r="L30" s="42">
        <v>2017</v>
      </c>
      <c r="M30" s="43">
        <v>-10367.3139448905</v>
      </c>
      <c r="N30" s="310">
        <f t="shared" si="0"/>
        <v>9449.0676405170198</v>
      </c>
      <c r="O30" s="310">
        <f t="shared" si="1"/>
        <v>3525.3501037789438</v>
      </c>
      <c r="P30" s="310">
        <f t="shared" si="2"/>
        <v>2528.8152667691784</v>
      </c>
      <c r="Q30" s="310">
        <f t="shared" si="5"/>
        <v>341.54810594006199</v>
      </c>
      <c r="R30" s="43">
        <f t="shared" si="3"/>
        <v>15844.781117005205</v>
      </c>
      <c r="S30" s="43">
        <f t="shared" si="4"/>
        <v>5477.4671721147042</v>
      </c>
      <c r="AU30" s="191"/>
      <c r="AV30" s="191"/>
      <c r="AW30" s="191"/>
      <c r="AX30" s="191"/>
      <c r="AY30" s="191"/>
      <c r="AZ30" s="191"/>
      <c r="BA30" s="191"/>
      <c r="BB30" s="107"/>
      <c r="BC30" s="107"/>
    </row>
    <row r="31" spans="1:63" s="286" customFormat="1" ht="13.8">
      <c r="A31" s="284">
        <v>2018</v>
      </c>
      <c r="B31" s="285">
        <v>474.484128440218</v>
      </c>
      <c r="C31" s="285">
        <v>174.36063940185468</v>
      </c>
      <c r="D31" s="285">
        <v>8.3461117971553893</v>
      </c>
      <c r="E31" s="285">
        <v>193.68816751862701</v>
      </c>
      <c r="F31" s="285">
        <v>35.924332002</v>
      </c>
      <c r="G31" s="285">
        <v>266.697346864</v>
      </c>
      <c r="H31" s="285">
        <v>40.232453843000002</v>
      </c>
      <c r="I31" s="285">
        <v>42.655907765000002</v>
      </c>
      <c r="J31" s="285">
        <v>6917.040380515964</v>
      </c>
      <c r="K31" s="294"/>
      <c r="L31" s="284">
        <v>2018</v>
      </c>
      <c r="M31" s="285">
        <v>-10941.370537922499</v>
      </c>
      <c r="N31" s="348">
        <f t="shared" si="0"/>
        <v>11415.854666362717</v>
      </c>
      <c r="O31" s="348">
        <f t="shared" si="1"/>
        <v>3661.5734274389483</v>
      </c>
      <c r="P31" s="348">
        <f t="shared" si="2"/>
        <v>2587.2946571181706</v>
      </c>
      <c r="Q31" s="348">
        <f t="shared" si="5"/>
        <v>193.68816751862701</v>
      </c>
      <c r="R31" s="285">
        <f t="shared" si="3"/>
        <v>17858.410918438462</v>
      </c>
      <c r="S31" s="285">
        <f t="shared" si="4"/>
        <v>6917.0403805159622</v>
      </c>
      <c r="AU31" s="306" t="s">
        <v>308</v>
      </c>
      <c r="AV31" s="306">
        <v>2006</v>
      </c>
      <c r="AW31" s="306">
        <v>2007</v>
      </c>
      <c r="AX31" s="306">
        <v>2008</v>
      </c>
      <c r="AY31" s="306">
        <v>2009</v>
      </c>
      <c r="AZ31" s="306">
        <v>2010</v>
      </c>
      <c r="BA31" s="306">
        <v>2011</v>
      </c>
      <c r="BB31" s="306">
        <v>2012</v>
      </c>
      <c r="BC31" s="306">
        <v>2013</v>
      </c>
    </row>
    <row r="32" spans="1:63" ht="13.8">
      <c r="A32" s="42">
        <v>2019</v>
      </c>
      <c r="B32" s="108">
        <v>-2282.9113123231</v>
      </c>
      <c r="C32" s="108">
        <v>178.98345819434468</v>
      </c>
      <c r="D32" s="108">
        <v>8.1735920377636404</v>
      </c>
      <c r="E32" s="108">
        <v>208.221249171083</v>
      </c>
      <c r="F32" s="108">
        <v>29.276499239</v>
      </c>
      <c r="G32" s="108">
        <v>224.10617069599999</v>
      </c>
      <c r="H32" s="108">
        <v>35.380148834000003</v>
      </c>
      <c r="I32" s="108">
        <v>30.091913844</v>
      </c>
      <c r="J32" s="108">
        <v>4217.7760906359499</v>
      </c>
      <c r="K32" s="55"/>
      <c r="L32" s="42">
        <v>2019</v>
      </c>
      <c r="M32" s="43">
        <v>-10954.623783305</v>
      </c>
      <c r="N32" s="310">
        <f t="shared" si="0"/>
        <v>8671.7124709819</v>
      </c>
      <c r="O32" s="310">
        <f t="shared" si="1"/>
        <v>3758.6526220812384</v>
      </c>
      <c r="P32" s="310">
        <f t="shared" si="2"/>
        <v>2533.8135317067286</v>
      </c>
      <c r="Q32" s="310">
        <f t="shared" si="5"/>
        <v>208.221249171083</v>
      </c>
      <c r="R32" s="43">
        <f t="shared" si="3"/>
        <v>15172.399873940949</v>
      </c>
      <c r="S32" s="43">
        <f t="shared" si="4"/>
        <v>4217.776090635949</v>
      </c>
      <c r="AU32" s="191" t="s">
        <v>9</v>
      </c>
      <c r="AV32" s="108">
        <v>13.794848135000001</v>
      </c>
      <c r="AW32" s="108">
        <v>18.556619795</v>
      </c>
      <c r="AX32" s="108">
        <v>20.387947910000001</v>
      </c>
      <c r="AY32" s="108">
        <v>22.540028083999999</v>
      </c>
      <c r="AZ32" s="108">
        <v>21.776305162</v>
      </c>
      <c r="BA32" s="108">
        <v>27.290652570999999</v>
      </c>
      <c r="BB32" s="108">
        <v>31.858878606000001</v>
      </c>
      <c r="BC32" s="108">
        <v>33.985928485000002</v>
      </c>
    </row>
    <row r="33" spans="1:55" ht="13.8">
      <c r="A33" s="42">
        <v>2020</v>
      </c>
      <c r="B33" s="108">
        <v>-2896.0276879040598</v>
      </c>
      <c r="C33" s="108">
        <v>183.61046625086357</v>
      </c>
      <c r="D33" s="108">
        <v>8.2699187252829809</v>
      </c>
      <c r="E33" s="108">
        <v>227.72330990994999</v>
      </c>
      <c r="F33" s="108">
        <v>27.160108193999999</v>
      </c>
      <c r="G33" s="108">
        <v>223.275968245</v>
      </c>
      <c r="H33" s="108">
        <v>33.248227524000001</v>
      </c>
      <c r="I33" s="108">
        <v>48.328730729</v>
      </c>
      <c r="J33" s="108">
        <v>3751.1902181117489</v>
      </c>
      <c r="K33" s="55"/>
      <c r="L33" s="42">
        <v>2020</v>
      </c>
      <c r="M33" s="43">
        <v>-10960.100073228899</v>
      </c>
      <c r="N33" s="310">
        <f t="shared" si="0"/>
        <v>8064.0723853248401</v>
      </c>
      <c r="O33" s="310">
        <f t="shared" si="1"/>
        <v>3855.8197912681348</v>
      </c>
      <c r="P33" s="310">
        <f t="shared" si="2"/>
        <v>2563.674804837724</v>
      </c>
      <c r="Q33" s="310">
        <f t="shared" si="5"/>
        <v>227.72330990994999</v>
      </c>
      <c r="R33" s="43">
        <f t="shared" si="3"/>
        <v>14711.290291340651</v>
      </c>
      <c r="S33" s="43">
        <f t="shared" si="4"/>
        <v>3751.1902181117512</v>
      </c>
      <c r="AU33" s="191" t="s">
        <v>10</v>
      </c>
      <c r="AV33" s="108">
        <v>127.92377618899999</v>
      </c>
      <c r="AW33" s="108">
        <v>145.702079148</v>
      </c>
      <c r="AX33" s="108">
        <v>183.194136945</v>
      </c>
      <c r="AY33" s="108">
        <v>191.786021801</v>
      </c>
      <c r="AZ33" s="108">
        <v>198.81997597899999</v>
      </c>
      <c r="BA33" s="108">
        <v>216.12246360500001</v>
      </c>
      <c r="BB33" s="108">
        <v>251.80441056800001</v>
      </c>
      <c r="BC33" s="108">
        <v>271.920701743</v>
      </c>
    </row>
    <row r="34" spans="1:55" ht="13.8">
      <c r="A34" s="44"/>
      <c r="B34" s="45"/>
      <c r="C34" s="45"/>
      <c r="D34" s="45"/>
      <c r="E34" s="45" t="s">
        <v>260</v>
      </c>
      <c r="F34" s="160">
        <f>(F33-F3)*100/F3</f>
        <v>-45.955484702620396</v>
      </c>
      <c r="G34" s="160">
        <f>(G33-G3)*100/G3</f>
        <v>-39.893789129672001</v>
      </c>
      <c r="H34" s="160">
        <f>(H33-H3)*100/H3</f>
        <v>-45.464666695681991</v>
      </c>
      <c r="I34" s="160">
        <f>(I33-I3)*100/I3</f>
        <v>-52.303754338780017</v>
      </c>
      <c r="J34" s="45"/>
      <c r="L34" s="295" t="s">
        <v>251</v>
      </c>
      <c r="M34" s="45"/>
      <c r="N34" s="292">
        <f>(N31-N24)*100/N24</f>
        <v>44.267996140182127</v>
      </c>
      <c r="O34" s="292">
        <f>(O31-O24)*100/O24</f>
        <v>24.31140498913302</v>
      </c>
      <c r="P34" s="292">
        <f>(P31-P24)*100/P24</f>
        <v>23.738954648193545</v>
      </c>
      <c r="Q34" s="292">
        <f>(Q31-Q24)*100/Q24</f>
        <v>202.20553708870244</v>
      </c>
      <c r="AU34" s="191" t="s">
        <v>263</v>
      </c>
      <c r="AV34" s="108">
        <v>16.326259295</v>
      </c>
      <c r="AW34" s="108">
        <v>18.744412845999999</v>
      </c>
      <c r="AX34" s="108">
        <v>20.996597314999999</v>
      </c>
      <c r="AY34" s="108">
        <v>21.881669432999999</v>
      </c>
      <c r="AZ34" s="108">
        <v>24.026720326</v>
      </c>
      <c r="BA34" s="108">
        <v>25.793510973</v>
      </c>
      <c r="BB34" s="108">
        <v>31.231436947999999</v>
      </c>
      <c r="BC34" s="108">
        <v>32.649132227999999</v>
      </c>
    </row>
    <row r="35" spans="1:55" ht="13.8">
      <c r="A35" s="44"/>
      <c r="B35" s="45"/>
      <c r="C35" s="45"/>
      <c r="D35" s="45"/>
      <c r="E35" s="45" t="s">
        <v>312</v>
      </c>
      <c r="F35" s="160">
        <f>(F33-F31)*100/F31</f>
        <v>-24.39634453749084</v>
      </c>
      <c r="G35" s="160">
        <f>(G33-G31)*100/G31</f>
        <v>-16.281143824479948</v>
      </c>
      <c r="H35" s="160">
        <f>(H33-H31)*100/H31</f>
        <v>-17.359682673730774</v>
      </c>
      <c r="I35" s="160">
        <f>(I33-I31)*100/I31</f>
        <v>13.299032329244342</v>
      </c>
      <c r="J35" s="45"/>
      <c r="L35" s="296" t="s">
        <v>252</v>
      </c>
      <c r="M35" s="45"/>
      <c r="N35" s="292">
        <f>(N31-N3)*100/N3</f>
        <v>-43.777566341730974</v>
      </c>
      <c r="O35" s="292">
        <f>(O31-O3)*100/O3</f>
        <v>-4.8185689512316072</v>
      </c>
      <c r="P35" s="292">
        <f>(P31-P3)*100/P3</f>
        <v>-37.488824018675395</v>
      </c>
      <c r="Q35" s="292"/>
      <c r="AU35" s="191" t="s">
        <v>12</v>
      </c>
      <c r="AV35" s="108">
        <v>31.427237168049999</v>
      </c>
      <c r="AW35" s="108">
        <v>32.500395754000003</v>
      </c>
      <c r="AX35" s="108">
        <v>42.561415789999998</v>
      </c>
      <c r="AY35" s="108">
        <v>40.931318300999997</v>
      </c>
      <c r="AZ35" s="108">
        <v>34.933336793000002</v>
      </c>
      <c r="BA35" s="108">
        <v>38.540232171</v>
      </c>
      <c r="BB35" s="108">
        <v>41.675591601999997</v>
      </c>
      <c r="BC35" s="108">
        <v>38.759420883899999</v>
      </c>
    </row>
    <row r="36" spans="1:55" ht="13.8">
      <c r="A36" s="39" t="s">
        <v>52</v>
      </c>
      <c r="L36" s="296" t="s">
        <v>260</v>
      </c>
      <c r="N36" s="292">
        <f>(N33-N3)*100/N3</f>
        <v>-60.284903062465133</v>
      </c>
      <c r="O36" s="292">
        <f t="shared" ref="O36:P36" si="6">(O33-O3)*100/O3</f>
        <v>0.23080319756438097</v>
      </c>
      <c r="P36" s="292">
        <f t="shared" si="6"/>
        <v>-38.059499159403458</v>
      </c>
      <c r="AU36" s="191"/>
      <c r="AV36" s="191"/>
      <c r="AW36" s="191"/>
      <c r="AX36" s="191"/>
      <c r="AY36" s="191"/>
      <c r="AZ36" s="191"/>
      <c r="BA36" s="191"/>
      <c r="BB36" s="191"/>
      <c r="BC36" s="107"/>
    </row>
    <row r="37" spans="1:55" ht="22.8">
      <c r="A37" s="46" t="s">
        <v>4</v>
      </c>
      <c r="B37" s="47" t="s">
        <v>53</v>
      </c>
      <c r="C37" s="47" t="s">
        <v>54</v>
      </c>
      <c r="D37" s="47" t="s">
        <v>6</v>
      </c>
      <c r="E37" s="47" t="s">
        <v>7</v>
      </c>
      <c r="F37" s="46" t="s">
        <v>55</v>
      </c>
      <c r="G37" s="46" t="s">
        <v>56</v>
      </c>
      <c r="H37" s="46" t="s">
        <v>57</v>
      </c>
      <c r="I37" s="46" t="s">
        <v>58</v>
      </c>
      <c r="J37" s="46" t="s">
        <v>59</v>
      </c>
      <c r="K37" s="46" t="s">
        <v>21</v>
      </c>
      <c r="L37" s="46" t="s">
        <v>23</v>
      </c>
      <c r="AU37" s="306" t="s">
        <v>308</v>
      </c>
      <c r="AV37" s="306">
        <v>2014</v>
      </c>
      <c r="AW37" s="306">
        <v>2015</v>
      </c>
      <c r="AX37" s="306">
        <v>2016</v>
      </c>
      <c r="AY37" s="306">
        <v>2017</v>
      </c>
      <c r="AZ37" s="306">
        <v>2018</v>
      </c>
      <c r="BA37" s="307"/>
      <c r="BB37" s="307"/>
      <c r="BC37" s="307"/>
    </row>
    <row r="38" spans="1:55" ht="13.8">
      <c r="A38" s="48">
        <v>1990</v>
      </c>
      <c r="B38" s="49">
        <f t="shared" ref="B38:B68" si="7">N3</f>
        <v>20304.803480672002</v>
      </c>
      <c r="C38" s="49">
        <f t="shared" ref="C38:C68" si="8">M3</f>
        <v>-10273.525171351601</v>
      </c>
      <c r="D38" s="49">
        <f t="shared" ref="D38:D68" si="9">C3*21</f>
        <v>3846.9409285965212</v>
      </c>
      <c r="E38" s="49">
        <f t="shared" ref="E38:E68" si="10">D3*310</f>
        <v>4138.9313454783387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f>B38+D38+E38+F38+G38+H38+I38+J38</f>
        <v>28290.675754746866</v>
      </c>
      <c r="L38" s="50">
        <f>K38+C38</f>
        <v>18017.150583395265</v>
      </c>
      <c r="AU38" s="191" t="s">
        <v>9</v>
      </c>
      <c r="AV38" s="108">
        <v>31.217746964</v>
      </c>
      <c r="AW38" s="108">
        <v>32.980068170000003</v>
      </c>
      <c r="AX38" s="108">
        <v>29.767833536000001</v>
      </c>
      <c r="AY38" s="108">
        <v>32.334072554000002</v>
      </c>
      <c r="AZ38" s="49">
        <v>35.924332002</v>
      </c>
      <c r="BA38" s="107"/>
      <c r="BB38" s="107"/>
      <c r="BC38" s="107"/>
    </row>
    <row r="39" spans="1:55" ht="13.8">
      <c r="A39" s="48">
        <v>1991</v>
      </c>
      <c r="B39" s="49">
        <f t="shared" si="7"/>
        <v>17925.707688582712</v>
      </c>
      <c r="C39" s="49">
        <f t="shared" si="8"/>
        <v>-10294.4825360862</v>
      </c>
      <c r="D39" s="49">
        <f t="shared" si="9"/>
        <v>3704.4876152733746</v>
      </c>
      <c r="E39" s="49">
        <f t="shared" si="10"/>
        <v>4356.357465805494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25996.726009661601</v>
      </c>
      <c r="L39" s="50">
        <f t="shared" ref="L39:L68" si="11">K39+C39</f>
        <v>15702.243473575401</v>
      </c>
      <c r="AU39" s="191" t="s">
        <v>10</v>
      </c>
      <c r="AV39" s="108">
        <v>229.55086191699999</v>
      </c>
      <c r="AW39" s="108">
        <v>237.88832641600001</v>
      </c>
      <c r="AX39" s="108">
        <v>234.53781211</v>
      </c>
      <c r="AY39" s="108">
        <v>237.12913453900001</v>
      </c>
      <c r="AZ39" s="49">
        <v>266.697346864</v>
      </c>
      <c r="BA39" s="107"/>
      <c r="BB39" s="107"/>
      <c r="BC39" s="107"/>
    </row>
    <row r="40" spans="1:55" ht="13.8">
      <c r="A40" s="48">
        <v>1992</v>
      </c>
      <c r="B40" s="49">
        <f t="shared" si="7"/>
        <v>14295.31386467218</v>
      </c>
      <c r="C40" s="49">
        <f t="shared" si="8"/>
        <v>-10289.530417681401</v>
      </c>
      <c r="D40" s="49">
        <f t="shared" si="9"/>
        <v>3352.9594951021886</v>
      </c>
      <c r="E40" s="49">
        <f t="shared" si="10"/>
        <v>3880.8802469406419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21539.437726715001</v>
      </c>
      <c r="L40" s="50">
        <f t="shared" si="11"/>
        <v>11249.907309033601</v>
      </c>
      <c r="AU40" s="191" t="s">
        <v>263</v>
      </c>
      <c r="AV40" s="108">
        <v>30.890262531000001</v>
      </c>
      <c r="AW40" s="108">
        <v>31.632391930000001</v>
      </c>
      <c r="AX40" s="108">
        <v>33.73529491</v>
      </c>
      <c r="AY40" s="108">
        <v>35.788007475999997</v>
      </c>
      <c r="AZ40" s="49">
        <v>40.232453843000002</v>
      </c>
      <c r="BA40" s="107"/>
      <c r="BB40" s="107"/>
      <c r="BC40" s="107"/>
    </row>
    <row r="41" spans="1:55" ht="13.8">
      <c r="A41" s="48">
        <v>1993</v>
      </c>
      <c r="B41" s="49">
        <f t="shared" si="7"/>
        <v>10523.650323276115</v>
      </c>
      <c r="C41" s="49">
        <f t="shared" si="8"/>
        <v>-10293.5741052142</v>
      </c>
      <c r="D41" s="49">
        <f t="shared" si="9"/>
        <v>2971.1963364499711</v>
      </c>
      <c r="E41" s="49">
        <f t="shared" si="10"/>
        <v>1924.9742402224915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15430.0970999486</v>
      </c>
      <c r="L41" s="50">
        <f t="shared" si="11"/>
        <v>5136.5229947343996</v>
      </c>
      <c r="AU41" s="191" t="s">
        <v>12</v>
      </c>
      <c r="AV41" s="108">
        <v>53.242973362999997</v>
      </c>
      <c r="AW41" s="108">
        <v>61.051838455000002</v>
      </c>
      <c r="AX41" s="108">
        <v>40.524611751999998</v>
      </c>
      <c r="AY41" s="108">
        <v>38.569501062999997</v>
      </c>
      <c r="AZ41" s="49">
        <v>42.655907765000002</v>
      </c>
      <c r="BA41" s="107"/>
      <c r="BB41" s="107"/>
      <c r="BC41" s="107"/>
    </row>
    <row r="42" spans="1:55">
      <c r="A42" s="48">
        <v>1994</v>
      </c>
      <c r="B42" s="49">
        <f t="shared" si="7"/>
        <v>7277.6138247624294</v>
      </c>
      <c r="C42" s="49">
        <f t="shared" si="8"/>
        <v>-10309.734291492099</v>
      </c>
      <c r="D42" s="49">
        <f t="shared" si="9"/>
        <v>2410.4720848582078</v>
      </c>
      <c r="E42" s="49">
        <f t="shared" si="10"/>
        <v>1478.6003291333461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11177.029758754001</v>
      </c>
      <c r="L42" s="50">
        <f t="shared" si="11"/>
        <v>867.29546726190165</v>
      </c>
    </row>
    <row r="43" spans="1:55">
      <c r="A43" s="48">
        <v>1995</v>
      </c>
      <c r="B43" s="49">
        <f t="shared" si="7"/>
        <v>5332.9557904396797</v>
      </c>
      <c r="C43" s="49">
        <f t="shared" si="8"/>
        <v>-10323.6469528208</v>
      </c>
      <c r="D43" s="49">
        <f t="shared" si="9"/>
        <v>2176.5913098559349</v>
      </c>
      <c r="E43" s="49">
        <f t="shared" si="10"/>
        <v>1292.4855352013155</v>
      </c>
      <c r="F43" s="49">
        <v>0</v>
      </c>
      <c r="G43" s="49">
        <v>0</v>
      </c>
      <c r="H43" s="49">
        <v>3.6367500000000001</v>
      </c>
      <c r="I43" s="49">
        <v>0</v>
      </c>
      <c r="J43" s="49">
        <v>0</v>
      </c>
      <c r="K43" s="50">
        <v>8816.3059454968898</v>
      </c>
      <c r="L43" s="50">
        <f t="shared" si="11"/>
        <v>-1507.3410073239102</v>
      </c>
    </row>
    <row r="44" spans="1:55">
      <c r="A44" s="48">
        <v>1996</v>
      </c>
      <c r="B44" s="49">
        <f t="shared" si="7"/>
        <v>5136.6104979906904</v>
      </c>
      <c r="C44" s="49">
        <f t="shared" si="8"/>
        <v>-10032.158757167101</v>
      </c>
      <c r="D44" s="49">
        <f t="shared" si="9"/>
        <v>2099.4915516437477</v>
      </c>
      <c r="E44" s="49">
        <f t="shared" si="10"/>
        <v>1275.4077166839445</v>
      </c>
      <c r="F44" s="49">
        <v>0</v>
      </c>
      <c r="G44" s="49">
        <v>0</v>
      </c>
      <c r="H44" s="49">
        <v>4.0935375000000001</v>
      </c>
      <c r="I44" s="49">
        <v>0</v>
      </c>
      <c r="J44" s="49">
        <v>0</v>
      </c>
      <c r="K44" s="50">
        <v>8526.5883438184192</v>
      </c>
      <c r="L44" s="50">
        <f t="shared" si="11"/>
        <v>-1505.5704133486815</v>
      </c>
    </row>
    <row r="45" spans="1:55">
      <c r="A45" s="48">
        <v>1997</v>
      </c>
      <c r="B45" s="49">
        <f t="shared" si="7"/>
        <v>5506.4088785400509</v>
      </c>
      <c r="C45" s="49">
        <f t="shared" si="8"/>
        <v>-10303.285695286801</v>
      </c>
      <c r="D45" s="49">
        <f t="shared" si="9"/>
        <v>2155.285572372828</v>
      </c>
      <c r="E45" s="49">
        <f t="shared" si="10"/>
        <v>1617.6771706314844</v>
      </c>
      <c r="F45" s="49">
        <v>0</v>
      </c>
      <c r="G45" s="49">
        <v>0</v>
      </c>
      <c r="H45" s="49">
        <v>4.7177568750000001</v>
      </c>
      <c r="I45" s="49">
        <v>0</v>
      </c>
      <c r="J45" s="49">
        <v>0</v>
      </c>
      <c r="K45" s="50">
        <v>9295.1496584193992</v>
      </c>
      <c r="L45" s="50">
        <f t="shared" si="11"/>
        <v>-1008.1360368674013</v>
      </c>
    </row>
    <row r="46" spans="1:55">
      <c r="A46" s="48">
        <v>1998</v>
      </c>
      <c r="B46" s="49">
        <f t="shared" si="7"/>
        <v>4951.2751688165099</v>
      </c>
      <c r="C46" s="49">
        <f t="shared" si="8"/>
        <v>-10331.5113478896</v>
      </c>
      <c r="D46" s="49">
        <f t="shared" si="9"/>
        <v>2185.710070885089</v>
      </c>
      <c r="E46" s="49">
        <f t="shared" si="10"/>
        <v>1548.4077122615581</v>
      </c>
      <c r="F46" s="49">
        <v>0</v>
      </c>
      <c r="G46" s="49">
        <v>0</v>
      </c>
      <c r="H46" s="49">
        <v>5.5096433437499996</v>
      </c>
      <c r="I46" s="49">
        <v>0</v>
      </c>
      <c r="J46" s="49">
        <v>0</v>
      </c>
      <c r="K46" s="50">
        <v>8703.3031774374795</v>
      </c>
      <c r="L46" s="50">
        <f t="shared" si="11"/>
        <v>-1628.2081704521206</v>
      </c>
    </row>
    <row r="47" spans="1:55">
      <c r="A47" s="48">
        <v>1999</v>
      </c>
      <c r="B47" s="49">
        <f t="shared" si="7"/>
        <v>4771.1281483557796</v>
      </c>
      <c r="C47" s="49">
        <f t="shared" si="8"/>
        <v>-10339.0948362698</v>
      </c>
      <c r="D47" s="49">
        <f t="shared" si="9"/>
        <v>2209.2804611778179</v>
      </c>
      <c r="E47" s="49">
        <f t="shared" si="10"/>
        <v>1584.081788431826</v>
      </c>
      <c r="F47" s="49">
        <v>0</v>
      </c>
      <c r="G47" s="49">
        <v>0</v>
      </c>
      <c r="H47" s="49">
        <v>6.4693968421874999</v>
      </c>
      <c r="I47" s="49">
        <v>0</v>
      </c>
      <c r="J47" s="49">
        <v>0</v>
      </c>
      <c r="K47" s="50">
        <v>8582.2061948076498</v>
      </c>
      <c r="L47" s="50">
        <f t="shared" si="11"/>
        <v>-1756.8886414621502</v>
      </c>
    </row>
    <row r="48" spans="1:55">
      <c r="A48" s="48">
        <v>2000</v>
      </c>
      <c r="B48" s="49">
        <f t="shared" si="7"/>
        <v>4448.4029947656691</v>
      </c>
      <c r="C48" s="49">
        <f t="shared" si="8"/>
        <v>-10303.876819938399</v>
      </c>
      <c r="D48" s="49">
        <f t="shared" si="9"/>
        <v>2245.169148883479</v>
      </c>
      <c r="E48" s="49">
        <f t="shared" si="10"/>
        <v>1575.3272870153662</v>
      </c>
      <c r="F48" s="49">
        <v>0</v>
      </c>
      <c r="G48" s="49">
        <v>0</v>
      </c>
      <c r="H48" s="49">
        <v>7.5971873158593697</v>
      </c>
      <c r="I48" s="49">
        <v>0</v>
      </c>
      <c r="J48" s="49">
        <v>0</v>
      </c>
      <c r="K48" s="50">
        <v>8283.4083571603405</v>
      </c>
      <c r="L48" s="50">
        <f t="shared" si="11"/>
        <v>-2020.4684627780589</v>
      </c>
    </row>
    <row r="49" spans="1:12">
      <c r="A49" s="48">
        <v>2001</v>
      </c>
      <c r="B49" s="49">
        <f t="shared" si="7"/>
        <v>4840.4388920353294</v>
      </c>
      <c r="C49" s="49">
        <f t="shared" si="8"/>
        <v>-10221.397809956799</v>
      </c>
      <c r="D49" s="49">
        <f t="shared" si="9"/>
        <v>2265.4263694766969</v>
      </c>
      <c r="E49" s="49">
        <f t="shared" si="10"/>
        <v>1602.8579446024187</v>
      </c>
      <c r="F49" s="49">
        <v>0</v>
      </c>
      <c r="G49" s="49">
        <v>0</v>
      </c>
      <c r="H49" s="49">
        <v>8.89315921848047</v>
      </c>
      <c r="I49" s="49">
        <v>0</v>
      </c>
      <c r="J49" s="49">
        <v>0</v>
      </c>
      <c r="K49" s="50">
        <v>8726.2206991879193</v>
      </c>
      <c r="L49" s="50">
        <f t="shared" si="11"/>
        <v>-1495.1771107688801</v>
      </c>
    </row>
    <row r="50" spans="1:12">
      <c r="A50" s="48">
        <v>2002</v>
      </c>
      <c r="B50" s="49">
        <f t="shared" si="7"/>
        <v>4530.1006314645101</v>
      </c>
      <c r="C50" s="49">
        <f t="shared" si="8"/>
        <v>-10239.2599738393</v>
      </c>
      <c r="D50" s="49">
        <f t="shared" si="9"/>
        <v>2306.8816978539571</v>
      </c>
      <c r="E50" s="49">
        <f t="shared" si="10"/>
        <v>1593.3014952996448</v>
      </c>
      <c r="F50" s="49">
        <v>0</v>
      </c>
      <c r="G50" s="49">
        <v>0</v>
      </c>
      <c r="H50" s="49">
        <v>10.3574353357084</v>
      </c>
      <c r="I50" s="49">
        <v>0</v>
      </c>
      <c r="J50" s="49">
        <v>0</v>
      </c>
      <c r="K50" s="50">
        <v>8453.2512060630997</v>
      </c>
      <c r="L50" s="50">
        <f t="shared" si="11"/>
        <v>-1786.0087677762003</v>
      </c>
    </row>
    <row r="51" spans="1:12">
      <c r="A51" s="48">
        <v>2003</v>
      </c>
      <c r="B51" s="49">
        <f t="shared" si="7"/>
        <v>4795.2538950444505</v>
      </c>
      <c r="C51" s="49">
        <f t="shared" si="8"/>
        <v>-9914.3159746724905</v>
      </c>
      <c r="D51" s="49">
        <f t="shared" si="9"/>
        <v>2284.6696528780108</v>
      </c>
      <c r="E51" s="49">
        <f t="shared" si="10"/>
        <v>1583.9770331119148</v>
      </c>
      <c r="F51" s="49">
        <v>0</v>
      </c>
      <c r="G51" s="49">
        <v>0</v>
      </c>
      <c r="H51" s="49">
        <v>11.990120035352099</v>
      </c>
      <c r="I51" s="49">
        <v>0</v>
      </c>
      <c r="J51" s="49">
        <v>0</v>
      </c>
      <c r="K51" s="50">
        <v>8688.9673978490991</v>
      </c>
      <c r="L51" s="50">
        <f t="shared" si="11"/>
        <v>-1225.3485768233913</v>
      </c>
    </row>
    <row r="52" spans="1:12">
      <c r="A52" s="48">
        <v>2004</v>
      </c>
      <c r="B52" s="49">
        <f t="shared" si="7"/>
        <v>5083.2019256743697</v>
      </c>
      <c r="C52" s="49">
        <f t="shared" si="8"/>
        <v>-10302.8660812045</v>
      </c>
      <c r="D52" s="49">
        <f t="shared" si="9"/>
        <v>2329.8553265736632</v>
      </c>
      <c r="E52" s="49">
        <f t="shared" si="10"/>
        <v>1608.2935759971551</v>
      </c>
      <c r="F52" s="49">
        <v>0</v>
      </c>
      <c r="G52" s="49">
        <v>0</v>
      </c>
      <c r="H52" s="49">
        <v>13.660652030049301</v>
      </c>
      <c r="I52" s="49">
        <v>0</v>
      </c>
      <c r="J52" s="49">
        <v>0</v>
      </c>
      <c r="K52" s="50">
        <v>9046.4960397991399</v>
      </c>
      <c r="L52" s="50">
        <f t="shared" si="11"/>
        <v>-1256.3700414053601</v>
      </c>
    </row>
    <row r="53" spans="1:12">
      <c r="A53" s="48">
        <v>2005</v>
      </c>
      <c r="B53" s="49">
        <f t="shared" si="7"/>
        <v>5486.4978935524505</v>
      </c>
      <c r="C53" s="49">
        <f t="shared" si="8"/>
        <v>-10205.986026917901</v>
      </c>
      <c r="D53" s="49">
        <f t="shared" si="9"/>
        <v>2376.8234341290181</v>
      </c>
      <c r="E53" s="49">
        <f t="shared" si="10"/>
        <v>1661.9045756646369</v>
      </c>
      <c r="F53" s="49">
        <v>0</v>
      </c>
      <c r="G53" s="49">
        <v>0</v>
      </c>
      <c r="H53" s="49">
        <v>15.7592042255419</v>
      </c>
      <c r="I53" s="49">
        <v>0</v>
      </c>
      <c r="J53" s="49">
        <v>0</v>
      </c>
      <c r="K53" s="50">
        <v>9553.9465432935704</v>
      </c>
      <c r="L53" s="50">
        <f t="shared" si="11"/>
        <v>-652.03948362433039</v>
      </c>
    </row>
    <row r="54" spans="1:12">
      <c r="A54" s="48">
        <v>2006</v>
      </c>
      <c r="B54" s="49">
        <f t="shared" si="7"/>
        <v>5588.4004282011902</v>
      </c>
      <c r="C54" s="49">
        <f t="shared" si="8"/>
        <v>-10208.9288337945</v>
      </c>
      <c r="D54" s="49">
        <f t="shared" si="9"/>
        <v>2447.2909110176938</v>
      </c>
      <c r="E54" s="49">
        <f t="shared" si="10"/>
        <v>1726.0369624495634</v>
      </c>
      <c r="F54" s="49">
        <v>0</v>
      </c>
      <c r="G54" s="49">
        <v>0</v>
      </c>
      <c r="H54" s="49">
        <v>17.895923591710599</v>
      </c>
      <c r="I54" s="49">
        <v>0</v>
      </c>
      <c r="J54" s="49">
        <v>0</v>
      </c>
      <c r="K54" s="50">
        <v>9785.7558864320708</v>
      </c>
      <c r="L54" s="50">
        <f t="shared" si="11"/>
        <v>-423.17294736242911</v>
      </c>
    </row>
    <row r="55" spans="1:12">
      <c r="A55" s="48">
        <v>2007</v>
      </c>
      <c r="B55" s="49">
        <f t="shared" si="7"/>
        <v>6502.9027736037606</v>
      </c>
      <c r="C55" s="49">
        <f t="shared" si="8"/>
        <v>-10309.901801418</v>
      </c>
      <c r="D55" s="49">
        <f t="shared" si="9"/>
        <v>2535.280724703447</v>
      </c>
      <c r="E55" s="49">
        <f t="shared" si="10"/>
        <v>1776.3350946846247</v>
      </c>
      <c r="F55" s="49">
        <v>0</v>
      </c>
      <c r="G55" s="49">
        <v>0</v>
      </c>
      <c r="H55" s="49">
        <v>16.660385052953998</v>
      </c>
      <c r="I55" s="49">
        <v>0</v>
      </c>
      <c r="J55" s="49">
        <v>0</v>
      </c>
      <c r="K55" s="50">
        <v>10846.7290885848</v>
      </c>
      <c r="L55" s="50">
        <f t="shared" si="11"/>
        <v>536.82728716679958</v>
      </c>
    </row>
    <row r="56" spans="1:12">
      <c r="A56" s="48">
        <v>2008</v>
      </c>
      <c r="B56" s="49">
        <f t="shared" si="7"/>
        <v>7297.9163959227699</v>
      </c>
      <c r="C56" s="49">
        <f t="shared" si="8"/>
        <v>-10250.7049287102</v>
      </c>
      <c r="D56" s="49">
        <f t="shared" si="9"/>
        <v>2663.8590518567371</v>
      </c>
      <c r="E56" s="49">
        <f t="shared" si="10"/>
        <v>1926.4649208789908</v>
      </c>
      <c r="F56" s="49">
        <v>0</v>
      </c>
      <c r="G56" s="49">
        <v>0</v>
      </c>
      <c r="H56" s="49">
        <v>22.1387772950109</v>
      </c>
      <c r="I56" s="49">
        <v>0</v>
      </c>
      <c r="J56" s="49">
        <v>0</v>
      </c>
      <c r="K56" s="50">
        <v>11925.5751406035</v>
      </c>
      <c r="L56" s="50">
        <f t="shared" si="11"/>
        <v>1674.8702118932997</v>
      </c>
    </row>
    <row r="57" spans="1:12">
      <c r="A57" s="48">
        <v>2009</v>
      </c>
      <c r="B57" s="49">
        <f t="shared" si="7"/>
        <v>6875.946654935171</v>
      </c>
      <c r="C57" s="49">
        <f t="shared" si="8"/>
        <v>-10303.4021626716</v>
      </c>
      <c r="D57" s="49">
        <f t="shared" si="9"/>
        <v>2769.4595794020329</v>
      </c>
      <c r="E57" s="49">
        <f t="shared" si="10"/>
        <v>2000.722880592584</v>
      </c>
      <c r="F57" s="49">
        <v>0</v>
      </c>
      <c r="G57" s="49">
        <v>0</v>
      </c>
      <c r="H57" s="49">
        <v>24.605560700759298</v>
      </c>
      <c r="I57" s="49">
        <v>0</v>
      </c>
      <c r="J57" s="49">
        <v>0</v>
      </c>
      <c r="K57" s="50">
        <v>11687.084860835501</v>
      </c>
      <c r="L57" s="50">
        <f t="shared" si="11"/>
        <v>1383.6826981639006</v>
      </c>
    </row>
    <row r="58" spans="1:12">
      <c r="A58" s="48">
        <v>2010</v>
      </c>
      <c r="B58" s="49">
        <f t="shared" si="7"/>
        <v>6367.8985554459996</v>
      </c>
      <c r="C58" s="49">
        <f t="shared" si="8"/>
        <v>-10334.544220818099</v>
      </c>
      <c r="D58" s="49">
        <f t="shared" si="9"/>
        <v>2856.6928508552069</v>
      </c>
      <c r="E58" s="49">
        <f t="shared" si="10"/>
        <v>1992.9729749335199</v>
      </c>
      <c r="F58" s="49">
        <v>0.45932250000000002</v>
      </c>
      <c r="G58" s="49">
        <v>3.8274599999999999</v>
      </c>
      <c r="H58" s="49">
        <v>43.156979095645397</v>
      </c>
      <c r="I58" s="49">
        <v>2.538837</v>
      </c>
      <c r="J58" s="49">
        <v>0</v>
      </c>
      <c r="K58" s="50">
        <v>11282.2509990204</v>
      </c>
      <c r="L58" s="50">
        <f t="shared" si="11"/>
        <v>947.70677820230048</v>
      </c>
    </row>
    <row r="59" spans="1:12">
      <c r="A59" s="48">
        <v>2011</v>
      </c>
      <c r="B59" s="49">
        <f t="shared" si="7"/>
        <v>7912.9501842322497</v>
      </c>
      <c r="C59" s="49">
        <f t="shared" si="8"/>
        <v>-10295.773858763099</v>
      </c>
      <c r="D59" s="49">
        <f t="shared" si="9"/>
        <v>2945.484710561379</v>
      </c>
      <c r="E59" s="49">
        <f t="shared" si="10"/>
        <v>2090.9297839748174</v>
      </c>
      <c r="F59" s="49">
        <v>2.57596625</v>
      </c>
      <c r="G59" s="49">
        <v>18.742010000000001</v>
      </c>
      <c r="H59" s="49">
        <v>32.928765731298597</v>
      </c>
      <c r="I59" s="49">
        <v>9.8447929999999992</v>
      </c>
      <c r="J59" s="49">
        <v>0</v>
      </c>
      <c r="K59" s="50">
        <v>13031.3270508797</v>
      </c>
      <c r="L59" s="50">
        <f t="shared" si="11"/>
        <v>2735.5531921166003</v>
      </c>
    </row>
    <row r="60" spans="1:12">
      <c r="A60" s="48">
        <v>2012</v>
      </c>
      <c r="B60" s="49">
        <f t="shared" si="7"/>
        <v>9474.134434805248</v>
      </c>
      <c r="C60" s="49">
        <f t="shared" si="8"/>
        <v>-10324.340000832601</v>
      </c>
      <c r="D60" s="49">
        <f t="shared" si="9"/>
        <v>3038.0233525480021</v>
      </c>
      <c r="E60" s="49">
        <f t="shared" si="10"/>
        <v>2169.0131301656525</v>
      </c>
      <c r="F60" s="49">
        <v>3.0996070625000001</v>
      </c>
      <c r="G60" s="49">
        <v>23.403985500000001</v>
      </c>
      <c r="H60" s="49">
        <v>36.4426943716038</v>
      </c>
      <c r="I60" s="49">
        <v>16.115714499999999</v>
      </c>
      <c r="J60" s="49">
        <v>44.759324999999997</v>
      </c>
      <c r="K60" s="50">
        <v>14821.597955753499</v>
      </c>
      <c r="L60" s="50">
        <f t="shared" si="11"/>
        <v>4497.2579549208986</v>
      </c>
    </row>
    <row r="61" spans="1:12">
      <c r="A61" s="48">
        <v>2013</v>
      </c>
      <c r="B61" s="49">
        <f t="shared" si="7"/>
        <v>9422.4573582567391</v>
      </c>
      <c r="C61" s="49">
        <f t="shared" si="8"/>
        <v>-10216.191430852499</v>
      </c>
      <c r="D61" s="49">
        <f t="shared" si="9"/>
        <v>3098.8995809976122</v>
      </c>
      <c r="E61" s="49">
        <f t="shared" si="10"/>
        <v>2199.6453601490675</v>
      </c>
      <c r="F61" s="49">
        <v>3.262632628125</v>
      </c>
      <c r="G61" s="49">
        <v>28.011826674999998</v>
      </c>
      <c r="H61" s="49">
        <v>34.526946517425699</v>
      </c>
      <c r="I61" s="49">
        <v>22.373548325000002</v>
      </c>
      <c r="J61" s="49">
        <v>77.009500000000003</v>
      </c>
      <c r="K61" s="50">
        <v>14900.008445903901</v>
      </c>
      <c r="L61" s="50">
        <f t="shared" si="11"/>
        <v>4683.8170150514015</v>
      </c>
    </row>
    <row r="62" spans="1:12">
      <c r="A62" s="48">
        <v>2014</v>
      </c>
      <c r="B62" s="49">
        <f t="shared" si="7"/>
        <v>9705.6977140961917</v>
      </c>
      <c r="C62" s="49">
        <f t="shared" si="8"/>
        <v>-10327.717642706501</v>
      </c>
      <c r="D62" s="49">
        <f t="shared" si="9"/>
        <v>3252.0030290291038</v>
      </c>
      <c r="E62" s="49">
        <f t="shared" si="10"/>
        <v>2381.4064855277638</v>
      </c>
      <c r="F62" s="49">
        <v>3.84512023390625</v>
      </c>
      <c r="G62" s="49">
        <v>33.327938673749998</v>
      </c>
      <c r="H62" s="49">
        <v>42.285381011374398</v>
      </c>
      <c r="I62" s="49">
        <v>26.877255576250001</v>
      </c>
      <c r="J62" s="49">
        <v>109.40685000000001</v>
      </c>
      <c r="K62" s="50">
        <v>15572.3606031995</v>
      </c>
      <c r="L62" s="50">
        <f t="shared" si="11"/>
        <v>5244.6429604929999</v>
      </c>
    </row>
    <row r="63" spans="1:12">
      <c r="A63" s="48">
        <v>2015</v>
      </c>
      <c r="B63" s="49">
        <f t="shared" si="7"/>
        <v>10275.014105098548</v>
      </c>
      <c r="C63" s="49">
        <f t="shared" si="8"/>
        <v>-10336.5304369326</v>
      </c>
      <c r="D63" s="49">
        <f t="shared" si="9"/>
        <v>3322.619575677129</v>
      </c>
      <c r="E63" s="49">
        <f t="shared" si="10"/>
        <v>2385.8879174704498</v>
      </c>
      <c r="F63" s="49">
        <v>4.0260019488203103</v>
      </c>
      <c r="G63" s="49">
        <v>37.695104872687502</v>
      </c>
      <c r="H63" s="49">
        <v>45.922502816230697</v>
      </c>
      <c r="I63" s="49">
        <v>32.632662239812497</v>
      </c>
      <c r="J63" s="49">
        <v>99.607024999999993</v>
      </c>
      <c r="K63" s="50">
        <v>16218.535462293699</v>
      </c>
      <c r="L63" s="50">
        <f t="shared" si="11"/>
        <v>5882.0050253610989</v>
      </c>
    </row>
    <row r="64" spans="1:12">
      <c r="A64" s="48">
        <v>2016</v>
      </c>
      <c r="B64" s="49">
        <f t="shared" si="7"/>
        <v>8840.4649582208494</v>
      </c>
      <c r="C64" s="49">
        <f t="shared" si="8"/>
        <v>-10302.540278723</v>
      </c>
      <c r="D64" s="49">
        <f t="shared" si="9"/>
        <v>3398.4427124355961</v>
      </c>
      <c r="E64" s="49">
        <f t="shared" si="10"/>
        <v>2405.1328503990694</v>
      </c>
      <c r="F64" s="49">
        <v>4.2768467814972704</v>
      </c>
      <c r="G64" s="49">
        <v>42.010932141784401</v>
      </c>
      <c r="H64" s="49">
        <v>53.504757599618202</v>
      </c>
      <c r="I64" s="49">
        <v>37.810194903840603</v>
      </c>
      <c r="J64" s="49">
        <v>168.2969325</v>
      </c>
      <c r="K64" s="50">
        <v>14962.2406616755</v>
      </c>
      <c r="L64" s="50">
        <f t="shared" si="11"/>
        <v>4659.7003829525001</v>
      </c>
    </row>
    <row r="65" spans="1:39">
      <c r="A65" s="48">
        <v>2017</v>
      </c>
      <c r="B65" s="49">
        <f t="shared" si="7"/>
        <v>9449.0676405170198</v>
      </c>
      <c r="C65" s="49">
        <f t="shared" si="8"/>
        <v>-10367.3139448905</v>
      </c>
      <c r="D65" s="49">
        <f t="shared" si="9"/>
        <v>3525.3501037789438</v>
      </c>
      <c r="E65" s="49">
        <f t="shared" si="10"/>
        <v>2528.8152667691784</v>
      </c>
      <c r="F65" s="49">
        <v>4.4847088892726799</v>
      </c>
      <c r="G65" s="49">
        <v>46.470574320516697</v>
      </c>
      <c r="H65" s="49">
        <v>56.919638562008103</v>
      </c>
      <c r="I65" s="49">
        <v>43.517936668264497</v>
      </c>
      <c r="J65" s="49">
        <v>190.1552475</v>
      </c>
      <c r="K65" s="50">
        <v>15868.040372154999</v>
      </c>
      <c r="L65" s="50">
        <f t="shared" si="11"/>
        <v>5500.7264272644989</v>
      </c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</row>
    <row r="66" spans="1:39">
      <c r="A66" s="48">
        <v>2018</v>
      </c>
      <c r="B66" s="49">
        <f t="shared" si="7"/>
        <v>11415.854666362717</v>
      </c>
      <c r="C66" s="49">
        <f t="shared" si="8"/>
        <v>-10941.370537922499</v>
      </c>
      <c r="D66" s="49">
        <f t="shared" si="9"/>
        <v>3661.5734274389483</v>
      </c>
      <c r="E66" s="49">
        <f t="shared" si="10"/>
        <v>2587.2946571181706</v>
      </c>
      <c r="F66" s="42">
        <v>4.556</v>
      </c>
      <c r="G66" s="42">
        <v>49.281999999999996</v>
      </c>
      <c r="H66" s="42">
        <v>62.523000000000003</v>
      </c>
      <c r="I66" s="42">
        <v>47.433</v>
      </c>
      <c r="J66" s="42">
        <v>29.893999999999998</v>
      </c>
      <c r="K66" s="43">
        <f>B66+D66+E66+F66+G66+H66+I66+J66</f>
        <v>17858.410750919837</v>
      </c>
      <c r="L66" s="50">
        <f t="shared" si="11"/>
        <v>6917.0402129973372</v>
      </c>
    </row>
    <row r="67" spans="1:39">
      <c r="A67" s="48">
        <v>2019</v>
      </c>
      <c r="B67" s="49">
        <f t="shared" si="7"/>
        <v>8671.7124709819</v>
      </c>
      <c r="C67" s="49">
        <f t="shared" si="8"/>
        <v>-10954.623783305</v>
      </c>
      <c r="D67" s="49">
        <f t="shared" si="9"/>
        <v>3758.6526220812384</v>
      </c>
      <c r="E67" s="49">
        <f t="shared" si="10"/>
        <v>2533.8135317067286</v>
      </c>
      <c r="F67" s="43">
        <v>5.53</v>
      </c>
      <c r="G67" s="42">
        <v>56.161999999999999</v>
      </c>
      <c r="H67" s="42">
        <v>72.042000000000002</v>
      </c>
      <c r="I67" s="42">
        <v>51.610999999999997</v>
      </c>
      <c r="J67" s="42">
        <v>22.876000000000001</v>
      </c>
      <c r="K67" s="43">
        <f>B67+D67+E67+F67+G67+H67+I67+J67</f>
        <v>15172.399624769867</v>
      </c>
      <c r="L67" s="50">
        <f t="shared" si="11"/>
        <v>4217.775841464867</v>
      </c>
    </row>
    <row r="68" spans="1:39">
      <c r="A68" s="48">
        <v>2020</v>
      </c>
      <c r="B68" s="49">
        <f t="shared" si="7"/>
        <v>8064.0723853248401</v>
      </c>
      <c r="C68" s="49">
        <f t="shared" si="8"/>
        <v>-10960.100073228899</v>
      </c>
      <c r="D68" s="49">
        <f t="shared" si="9"/>
        <v>3855.8197912681348</v>
      </c>
      <c r="E68" s="49">
        <f t="shared" si="10"/>
        <v>2563.674804837724</v>
      </c>
      <c r="F68" s="42">
        <v>6.9749999999999996</v>
      </c>
      <c r="G68" s="42">
        <v>64.448999999999998</v>
      </c>
      <c r="H68" s="42">
        <v>81.331999999999994</v>
      </c>
      <c r="I68" s="42">
        <v>54.773000000000003</v>
      </c>
      <c r="J68" s="42">
        <v>20.193999999999999</v>
      </c>
      <c r="K68" s="43">
        <f>B68+D68+E68+F68+G68+H68+I68+J68</f>
        <v>14711.2899814307</v>
      </c>
      <c r="L68" s="50">
        <f t="shared" si="11"/>
        <v>3751.1899082018008</v>
      </c>
    </row>
    <row r="70" spans="1:39">
      <c r="A70" s="59" t="s">
        <v>60</v>
      </c>
      <c r="B70" s="59"/>
      <c r="C70" s="59"/>
      <c r="D70" s="59"/>
      <c r="E70" s="59"/>
      <c r="F70" s="59"/>
      <c r="G70" s="59"/>
      <c r="H70" s="59" t="s">
        <v>61</v>
      </c>
      <c r="I70" s="59"/>
      <c r="J70" s="59"/>
      <c r="K70" s="59"/>
      <c r="L70" s="59"/>
      <c r="M70" s="59"/>
      <c r="N70" s="59"/>
    </row>
    <row r="71" spans="1:39" ht="22.8">
      <c r="A71" s="46" t="s">
        <v>16</v>
      </c>
      <c r="B71" s="46" t="s">
        <v>62</v>
      </c>
      <c r="C71" s="46" t="s">
        <v>63</v>
      </c>
      <c r="D71" s="46" t="s">
        <v>64</v>
      </c>
      <c r="E71" s="46" t="s">
        <v>65</v>
      </c>
      <c r="F71" s="46" t="s">
        <v>66</v>
      </c>
      <c r="G71" s="60"/>
      <c r="H71" s="46" t="s">
        <v>16</v>
      </c>
      <c r="I71" s="46" t="s">
        <v>334</v>
      </c>
      <c r="J71" s="46" t="s">
        <v>335</v>
      </c>
      <c r="K71" s="46" t="s">
        <v>336</v>
      </c>
      <c r="L71" s="46" t="s">
        <v>337</v>
      </c>
      <c r="M71" s="46" t="s">
        <v>338</v>
      </c>
      <c r="N71" s="65" t="s">
        <v>67</v>
      </c>
      <c r="Y71" s="40" t="s">
        <v>4</v>
      </c>
      <c r="Z71" s="41" t="s">
        <v>5</v>
      </c>
      <c r="AA71" s="41" t="s">
        <v>6</v>
      </c>
      <c r="AB71" s="41" t="s">
        <v>7</v>
      </c>
      <c r="AC71" s="46" t="s">
        <v>62</v>
      </c>
      <c r="AD71" s="46" t="s">
        <v>63</v>
      </c>
      <c r="AE71" s="46" t="s">
        <v>64</v>
      </c>
      <c r="AF71" s="46" t="s">
        <v>65</v>
      </c>
      <c r="AG71" s="46" t="s">
        <v>66</v>
      </c>
    </row>
    <row r="72" spans="1:39">
      <c r="A72" s="61" t="s">
        <v>68</v>
      </c>
      <c r="B72" s="62">
        <v>650</v>
      </c>
      <c r="C72" s="62">
        <v>2800</v>
      </c>
      <c r="D72" s="62">
        <v>1300</v>
      </c>
      <c r="E72" s="62">
        <v>3800</v>
      </c>
      <c r="F72" s="62">
        <v>2900</v>
      </c>
      <c r="G72" s="60"/>
      <c r="H72" s="61" t="s">
        <v>68</v>
      </c>
      <c r="I72" s="62">
        <v>650</v>
      </c>
      <c r="J72" s="62">
        <v>2800</v>
      </c>
      <c r="K72" s="62">
        <v>1300</v>
      </c>
      <c r="L72" s="62">
        <v>3800</v>
      </c>
      <c r="M72" s="62">
        <v>2900</v>
      </c>
      <c r="N72" s="66"/>
      <c r="Y72" s="107">
        <v>1990</v>
      </c>
      <c r="Z72" s="108">
        <v>871.63847402338502</v>
      </c>
      <c r="AA72" s="108">
        <v>0</v>
      </c>
      <c r="AB72" s="64">
        <v>0</v>
      </c>
      <c r="AC72" s="107"/>
      <c r="AD72" s="107"/>
      <c r="AE72" s="107"/>
      <c r="AF72" s="107"/>
      <c r="AG72" s="107"/>
    </row>
    <row r="73" spans="1:39">
      <c r="A73" s="63">
        <v>1995</v>
      </c>
      <c r="B73" s="49"/>
      <c r="C73" s="49"/>
      <c r="D73" s="49">
        <v>2.7975000000000001E-3</v>
      </c>
      <c r="E73" s="49"/>
      <c r="F73" s="49"/>
      <c r="G73" s="60"/>
      <c r="H73" s="63">
        <v>1995</v>
      </c>
      <c r="I73" s="49">
        <v>0</v>
      </c>
      <c r="J73" s="49">
        <v>0</v>
      </c>
      <c r="K73" s="49">
        <v>3.6367500000000001</v>
      </c>
      <c r="L73" s="49">
        <v>0</v>
      </c>
      <c r="M73" s="49">
        <v>0</v>
      </c>
      <c r="N73" s="49">
        <v>3.6367500000000001</v>
      </c>
      <c r="Y73" s="107">
        <v>1991</v>
      </c>
      <c r="Z73" s="108">
        <v>829.76466551818498</v>
      </c>
      <c r="AA73" s="108">
        <v>0</v>
      </c>
      <c r="AB73" s="64">
        <v>0</v>
      </c>
      <c r="AC73" s="107"/>
      <c r="AD73" s="107"/>
      <c r="AE73" s="107"/>
      <c r="AF73" s="107"/>
      <c r="AG73" s="107"/>
    </row>
    <row r="74" spans="1:39">
      <c r="A74" s="63">
        <v>1996</v>
      </c>
      <c r="B74" s="49"/>
      <c r="C74" s="49"/>
      <c r="D74" s="49">
        <v>3.1488750000000002E-3</v>
      </c>
      <c r="E74" s="49"/>
      <c r="F74" s="49"/>
      <c r="G74" s="60"/>
      <c r="H74" s="63">
        <v>1996</v>
      </c>
      <c r="I74" s="49">
        <v>0</v>
      </c>
      <c r="J74" s="49">
        <v>0</v>
      </c>
      <c r="K74" s="49">
        <v>4.0935375000000001</v>
      </c>
      <c r="L74" s="49">
        <v>0</v>
      </c>
      <c r="M74" s="49">
        <v>0</v>
      </c>
      <c r="N74" s="49">
        <v>4.0935375000000001</v>
      </c>
      <c r="Y74" s="107">
        <v>1992</v>
      </c>
      <c r="Z74" s="108">
        <v>636.14450782381903</v>
      </c>
      <c r="AA74" s="108">
        <v>0</v>
      </c>
      <c r="AB74" s="64">
        <v>0</v>
      </c>
      <c r="AC74" s="107"/>
      <c r="AD74" s="107"/>
      <c r="AE74" s="107"/>
      <c r="AF74" s="107"/>
      <c r="AG74" s="107"/>
    </row>
    <row r="75" spans="1:39">
      <c r="A75" s="63">
        <v>1997</v>
      </c>
      <c r="B75" s="49"/>
      <c r="C75" s="49"/>
      <c r="D75" s="49">
        <v>3.6290437499999998E-3</v>
      </c>
      <c r="E75" s="49"/>
      <c r="F75" s="49"/>
      <c r="G75" s="60"/>
      <c r="H75" s="63">
        <v>1997</v>
      </c>
      <c r="I75" s="49">
        <v>0</v>
      </c>
      <c r="J75" s="49">
        <v>0</v>
      </c>
      <c r="K75" s="49">
        <v>4.7177568750000001</v>
      </c>
      <c r="L75" s="49">
        <v>0</v>
      </c>
      <c r="M75" s="49">
        <v>0</v>
      </c>
      <c r="N75" s="49">
        <v>4.7177568750000001</v>
      </c>
      <c r="Y75" s="107">
        <v>1993</v>
      </c>
      <c r="Z75" s="108">
        <v>393.42707414325599</v>
      </c>
      <c r="AA75" s="108">
        <v>0</v>
      </c>
      <c r="AB75" s="64">
        <v>0</v>
      </c>
      <c r="AC75" s="107"/>
      <c r="AD75" s="107"/>
      <c r="AE75" s="107"/>
      <c r="AF75" s="107"/>
      <c r="AG75" s="107"/>
    </row>
    <row r="76" spans="1:39">
      <c r="A76" s="63">
        <v>1998</v>
      </c>
      <c r="B76" s="49"/>
      <c r="C76" s="49"/>
      <c r="D76" s="49">
        <v>4.2381871874999999E-3</v>
      </c>
      <c r="E76" s="49"/>
      <c r="F76" s="49"/>
      <c r="G76" s="60"/>
      <c r="H76" s="63">
        <v>1998</v>
      </c>
      <c r="I76" s="49">
        <v>0</v>
      </c>
      <c r="J76" s="49">
        <v>0</v>
      </c>
      <c r="K76" s="49">
        <v>5.5096433437499996</v>
      </c>
      <c r="L76" s="49">
        <v>0</v>
      </c>
      <c r="M76" s="49">
        <v>0</v>
      </c>
      <c r="N76" s="49">
        <v>5.5096433437499996</v>
      </c>
      <c r="Y76" s="107">
        <v>1994</v>
      </c>
      <c r="Z76" s="108">
        <v>210.270232123499</v>
      </c>
      <c r="AA76" s="108">
        <v>0</v>
      </c>
      <c r="AB76" s="64">
        <v>0</v>
      </c>
      <c r="AC76" s="107"/>
      <c r="AD76" s="107"/>
      <c r="AE76" s="107"/>
      <c r="AF76" s="107"/>
      <c r="AG76" s="107"/>
    </row>
    <row r="77" spans="1:39">
      <c r="A77" s="63">
        <v>1999</v>
      </c>
      <c r="B77" s="49"/>
      <c r="C77" s="49"/>
      <c r="D77" s="49">
        <v>4.9764591093750003E-3</v>
      </c>
      <c r="E77" s="49"/>
      <c r="F77" s="49"/>
      <c r="G77" s="60"/>
      <c r="H77" s="63">
        <v>1999</v>
      </c>
      <c r="I77" s="49">
        <v>0</v>
      </c>
      <c r="J77" s="49">
        <v>0</v>
      </c>
      <c r="K77" s="49">
        <v>6.4693968421874999</v>
      </c>
      <c r="L77" s="49">
        <v>0</v>
      </c>
      <c r="M77" s="49">
        <v>0</v>
      </c>
      <c r="N77" s="49">
        <v>6.4693968421874999</v>
      </c>
      <c r="Y77" s="107">
        <v>1995</v>
      </c>
      <c r="Z77" s="108">
        <v>165.512193516753</v>
      </c>
      <c r="AA77" s="108">
        <v>0</v>
      </c>
      <c r="AB77" s="64">
        <v>0</v>
      </c>
      <c r="AC77" s="49"/>
      <c r="AD77" s="49"/>
      <c r="AE77" s="49">
        <v>2.7975000000000001E-3</v>
      </c>
      <c r="AF77" s="49"/>
      <c r="AG77" s="49"/>
    </row>
    <row r="78" spans="1:39">
      <c r="A78" s="63">
        <v>2000</v>
      </c>
      <c r="B78" s="49"/>
      <c r="C78" s="49"/>
      <c r="D78" s="49">
        <v>5.8439902429687496E-3</v>
      </c>
      <c r="E78" s="49"/>
      <c r="F78" s="49"/>
      <c r="G78" s="60"/>
      <c r="H78" s="63">
        <v>2000</v>
      </c>
      <c r="I78" s="49">
        <v>0</v>
      </c>
      <c r="J78" s="49">
        <v>0</v>
      </c>
      <c r="K78" s="49">
        <v>7.5971873158593697</v>
      </c>
      <c r="L78" s="49">
        <v>0</v>
      </c>
      <c r="M78" s="49">
        <v>0</v>
      </c>
      <c r="N78" s="49">
        <v>7.5971873158593697</v>
      </c>
      <c r="Y78" s="107">
        <v>1996</v>
      </c>
      <c r="Z78" s="108">
        <v>267.11359574028899</v>
      </c>
      <c r="AA78" s="108">
        <v>0</v>
      </c>
      <c r="AB78" s="64">
        <v>0</v>
      </c>
      <c r="AC78" s="49"/>
      <c r="AD78" s="49"/>
      <c r="AE78" s="49">
        <v>3.1488750000000002E-3</v>
      </c>
      <c r="AF78" s="49"/>
      <c r="AG78" s="49"/>
    </row>
    <row r="79" spans="1:39">
      <c r="A79" s="63">
        <v>2001</v>
      </c>
      <c r="B79" s="49"/>
      <c r="C79" s="49"/>
      <c r="D79" s="49">
        <v>6.8408917065234404E-3</v>
      </c>
      <c r="E79" s="49"/>
      <c r="F79" s="49"/>
      <c r="G79" s="60"/>
      <c r="H79" s="63">
        <v>2001</v>
      </c>
      <c r="I79" s="49">
        <v>0</v>
      </c>
      <c r="J79" s="49">
        <v>0</v>
      </c>
      <c r="K79" s="49">
        <v>8.89315921848047</v>
      </c>
      <c r="L79" s="49">
        <v>0</v>
      </c>
      <c r="M79" s="49">
        <v>0</v>
      </c>
      <c r="N79" s="49">
        <v>8.89315921848047</v>
      </c>
      <c r="Y79" s="107">
        <v>1997</v>
      </c>
      <c r="Z79" s="108">
        <v>327.25277347137802</v>
      </c>
      <c r="AA79" s="108">
        <v>0</v>
      </c>
      <c r="AB79" s="64">
        <v>0</v>
      </c>
      <c r="AC79" s="49"/>
      <c r="AD79" s="49"/>
      <c r="AE79" s="49">
        <v>3.6290437499999998E-3</v>
      </c>
      <c r="AF79" s="49"/>
      <c r="AG79" s="49"/>
    </row>
    <row r="80" spans="1:39">
      <c r="A80" s="63">
        <v>2002</v>
      </c>
      <c r="B80" s="49"/>
      <c r="C80" s="49"/>
      <c r="D80" s="49">
        <v>7.9672579505449207E-3</v>
      </c>
      <c r="E80" s="49"/>
      <c r="F80" s="49"/>
      <c r="G80" s="60"/>
      <c r="H80" s="63">
        <v>2002</v>
      </c>
      <c r="I80" s="49">
        <v>0</v>
      </c>
      <c r="J80" s="49">
        <v>0</v>
      </c>
      <c r="K80" s="49">
        <v>10.3574353357084</v>
      </c>
      <c r="L80" s="49">
        <v>0</v>
      </c>
      <c r="M80" s="49">
        <v>0</v>
      </c>
      <c r="N80" s="49">
        <v>10.3574353357084</v>
      </c>
      <c r="Y80" s="107">
        <v>1998</v>
      </c>
      <c r="Z80" s="108">
        <v>341.06797532752699</v>
      </c>
      <c r="AA80" s="108">
        <v>0</v>
      </c>
      <c r="AB80" s="64">
        <v>0</v>
      </c>
      <c r="AC80" s="49"/>
      <c r="AD80" s="49"/>
      <c r="AE80" s="49">
        <v>4.2381871874999999E-3</v>
      </c>
      <c r="AF80" s="49"/>
      <c r="AG80" s="49"/>
    </row>
    <row r="81" spans="1:33">
      <c r="A81" s="63">
        <v>2003</v>
      </c>
      <c r="B81" s="49"/>
      <c r="C81" s="49"/>
      <c r="D81" s="49">
        <v>9.2231692579631801E-3</v>
      </c>
      <c r="E81" s="49"/>
      <c r="F81" s="49"/>
      <c r="G81" s="60"/>
      <c r="H81" s="63">
        <v>2003</v>
      </c>
      <c r="I81" s="49">
        <v>0</v>
      </c>
      <c r="J81" s="49">
        <v>0</v>
      </c>
      <c r="K81" s="49">
        <v>11.990120035352099</v>
      </c>
      <c r="L81" s="49">
        <v>0</v>
      </c>
      <c r="M81" s="49">
        <v>0</v>
      </c>
      <c r="N81" s="49">
        <v>11.990120035352099</v>
      </c>
      <c r="Y81" s="107">
        <v>1999</v>
      </c>
      <c r="Z81" s="108">
        <v>195.62568770559599</v>
      </c>
      <c r="AA81" s="108">
        <v>0</v>
      </c>
      <c r="AB81" s="64">
        <v>0</v>
      </c>
      <c r="AC81" s="49"/>
      <c r="AD81" s="49"/>
      <c r="AE81" s="49">
        <v>4.9764591093750003E-3</v>
      </c>
      <c r="AF81" s="49"/>
      <c r="AG81" s="49"/>
    </row>
    <row r="82" spans="1:33">
      <c r="A82" s="63">
        <v>2004</v>
      </c>
      <c r="B82" s="49"/>
      <c r="C82" s="49"/>
      <c r="D82" s="49">
        <v>1.0508193869268699E-2</v>
      </c>
      <c r="E82" s="49"/>
      <c r="F82" s="49"/>
      <c r="G82" s="60"/>
      <c r="H82" s="63">
        <v>2004</v>
      </c>
      <c r="I82" s="49">
        <v>0</v>
      </c>
      <c r="J82" s="49">
        <v>0</v>
      </c>
      <c r="K82" s="49">
        <v>13.660652030049301</v>
      </c>
      <c r="L82" s="49">
        <v>0</v>
      </c>
      <c r="M82" s="49">
        <v>0</v>
      </c>
      <c r="N82" s="49">
        <v>13.660652030049301</v>
      </c>
      <c r="Y82" s="107">
        <v>2000</v>
      </c>
      <c r="Z82" s="108">
        <v>220.332820087432</v>
      </c>
      <c r="AA82" s="108">
        <v>0</v>
      </c>
      <c r="AB82" s="64">
        <v>0</v>
      </c>
      <c r="AC82" s="49"/>
      <c r="AD82" s="49"/>
      <c r="AE82" s="49">
        <v>5.8439902429687496E-3</v>
      </c>
      <c r="AF82" s="49"/>
      <c r="AG82" s="49"/>
    </row>
    <row r="83" spans="1:33">
      <c r="A83" s="63">
        <v>2005</v>
      </c>
      <c r="B83" s="49"/>
      <c r="C83" s="49"/>
      <c r="D83" s="49">
        <v>1.21224647888784E-2</v>
      </c>
      <c r="E83" s="49"/>
      <c r="F83" s="49"/>
      <c r="G83" s="60"/>
      <c r="H83" s="63">
        <v>2005</v>
      </c>
      <c r="I83" s="49">
        <v>0</v>
      </c>
      <c r="J83" s="49">
        <v>0</v>
      </c>
      <c r="K83" s="49">
        <v>15.7592042255419</v>
      </c>
      <c r="L83" s="49">
        <v>0</v>
      </c>
      <c r="M83" s="49">
        <v>0</v>
      </c>
      <c r="N83" s="49">
        <v>15.7592042255419</v>
      </c>
      <c r="Y83" s="107">
        <v>2001</v>
      </c>
      <c r="Z83" s="108">
        <v>228.07914592837901</v>
      </c>
      <c r="AA83" s="108">
        <v>0</v>
      </c>
      <c r="AB83" s="64">
        <v>0</v>
      </c>
      <c r="AC83" s="49"/>
      <c r="AD83" s="49"/>
      <c r="AE83" s="49">
        <v>6.8408917065234404E-3</v>
      </c>
      <c r="AF83" s="49"/>
      <c r="AG83" s="49"/>
    </row>
    <row r="84" spans="1:33">
      <c r="A84" s="63">
        <v>2006</v>
      </c>
      <c r="B84" s="49"/>
      <c r="C84" s="49"/>
      <c r="D84" s="49">
        <v>1.3766095070546601E-2</v>
      </c>
      <c r="E84" s="49"/>
      <c r="F84" s="49"/>
      <c r="G84" s="60"/>
      <c r="H84" s="63">
        <v>2006</v>
      </c>
      <c r="I84" s="49">
        <v>0</v>
      </c>
      <c r="J84" s="49">
        <v>0</v>
      </c>
      <c r="K84" s="49">
        <v>17.895923591710599</v>
      </c>
      <c r="L84" s="49">
        <v>0</v>
      </c>
      <c r="M84" s="49">
        <v>0</v>
      </c>
      <c r="N84" s="49">
        <v>17.895923591710599</v>
      </c>
      <c r="Y84" s="107">
        <v>2002</v>
      </c>
      <c r="Z84" s="108">
        <v>258.90388043487297</v>
      </c>
      <c r="AA84" s="108">
        <v>0</v>
      </c>
      <c r="AB84" s="64">
        <v>0</v>
      </c>
      <c r="AC84" s="49"/>
      <c r="AD84" s="49"/>
      <c r="AE84" s="49">
        <v>7.9672579505449207E-3</v>
      </c>
      <c r="AF84" s="49"/>
      <c r="AG84" s="49"/>
    </row>
    <row r="85" spans="1:33">
      <c r="A85" s="63">
        <v>2007</v>
      </c>
      <c r="B85" s="49"/>
      <c r="C85" s="49"/>
      <c r="D85" s="49">
        <v>1.28156808099646E-2</v>
      </c>
      <c r="E85" s="49"/>
      <c r="F85" s="49"/>
      <c r="G85" s="60"/>
      <c r="H85" s="63">
        <v>2007</v>
      </c>
      <c r="I85" s="49">
        <v>0</v>
      </c>
      <c r="J85" s="49">
        <v>0</v>
      </c>
      <c r="K85" s="49">
        <v>16.660385052953998</v>
      </c>
      <c r="L85" s="49">
        <v>0</v>
      </c>
      <c r="M85" s="49">
        <v>0</v>
      </c>
      <c r="N85" s="49">
        <v>16.660385052953998</v>
      </c>
      <c r="Y85" s="107">
        <v>2003</v>
      </c>
      <c r="Z85" s="108">
        <v>358.02194507453999</v>
      </c>
      <c r="AA85" s="108">
        <v>0</v>
      </c>
      <c r="AB85" s="64">
        <v>0</v>
      </c>
      <c r="AC85" s="49"/>
      <c r="AD85" s="49"/>
      <c r="AE85" s="49">
        <v>9.2231692579631801E-3</v>
      </c>
      <c r="AF85" s="49"/>
      <c r="AG85" s="49"/>
    </row>
    <row r="86" spans="1:33">
      <c r="A86" s="63">
        <v>2008</v>
      </c>
      <c r="B86" s="49"/>
      <c r="C86" s="49"/>
      <c r="D86" s="49">
        <v>1.7029828688469899E-2</v>
      </c>
      <c r="E86" s="49"/>
      <c r="F86" s="49"/>
      <c r="G86" s="60"/>
      <c r="H86" s="63">
        <v>2008</v>
      </c>
      <c r="I86" s="49">
        <v>0</v>
      </c>
      <c r="J86" s="49">
        <v>0</v>
      </c>
      <c r="K86" s="49">
        <v>22.1387772950109</v>
      </c>
      <c r="L86" s="49">
        <v>0</v>
      </c>
      <c r="M86" s="49">
        <v>0</v>
      </c>
      <c r="N86" s="49">
        <v>22.1387772950109</v>
      </c>
      <c r="Y86" s="107">
        <v>2004</v>
      </c>
      <c r="Z86" s="108">
        <v>421.46963697915601</v>
      </c>
      <c r="AA86" s="108">
        <v>0</v>
      </c>
      <c r="AB86" s="64">
        <v>0</v>
      </c>
      <c r="AC86" s="49"/>
      <c r="AD86" s="49"/>
      <c r="AE86" s="49">
        <v>1.0508193869268699E-2</v>
      </c>
      <c r="AF86" s="49"/>
      <c r="AG86" s="49"/>
    </row>
    <row r="87" spans="1:33">
      <c r="A87" s="63">
        <v>2009</v>
      </c>
      <c r="B87" s="49"/>
      <c r="C87" s="49"/>
      <c r="D87" s="49">
        <v>1.8927354385199501E-2</v>
      </c>
      <c r="E87" s="49"/>
      <c r="F87" s="49"/>
      <c r="G87" s="60"/>
      <c r="H87" s="63">
        <v>2009</v>
      </c>
      <c r="I87" s="49">
        <v>0</v>
      </c>
      <c r="J87" s="49">
        <v>0</v>
      </c>
      <c r="K87" s="49">
        <v>24.605560700759298</v>
      </c>
      <c r="L87" s="49">
        <v>0</v>
      </c>
      <c r="M87" s="49">
        <v>0</v>
      </c>
      <c r="N87" s="49">
        <v>24.605560700759298</v>
      </c>
      <c r="Y87" s="107">
        <v>2005</v>
      </c>
      <c r="Z87" s="108">
        <v>467.17105134250102</v>
      </c>
      <c r="AA87" s="108">
        <v>0</v>
      </c>
      <c r="AB87" s="64">
        <v>0</v>
      </c>
      <c r="AC87" s="49"/>
      <c r="AD87" s="49"/>
      <c r="AE87" s="49">
        <v>1.21224647888784E-2</v>
      </c>
      <c r="AF87" s="49"/>
      <c r="AG87" s="49"/>
    </row>
    <row r="88" spans="1:33">
      <c r="A88" s="63">
        <v>2010</v>
      </c>
      <c r="B88" s="49">
        <v>7.0664999999999996E-4</v>
      </c>
      <c r="C88" s="49">
        <v>1.36695E-3</v>
      </c>
      <c r="D88" s="49">
        <v>3.3197676227419502E-2</v>
      </c>
      <c r="E88" s="49">
        <v>6.6811500000000005E-4</v>
      </c>
      <c r="F88" s="49">
        <v>0</v>
      </c>
      <c r="G88" s="60"/>
      <c r="H88" s="63">
        <v>2010</v>
      </c>
      <c r="I88" s="49">
        <v>0.45932250000000002</v>
      </c>
      <c r="J88" s="49">
        <v>3.8274599999999999</v>
      </c>
      <c r="K88" s="49">
        <v>43.156979095645397</v>
      </c>
      <c r="L88" s="49">
        <v>2.538837</v>
      </c>
      <c r="M88" s="49">
        <v>0</v>
      </c>
      <c r="N88" s="49">
        <v>49.982598595645399</v>
      </c>
      <c r="Y88" s="107">
        <v>2006</v>
      </c>
      <c r="Z88" s="108">
        <v>538.33061476961495</v>
      </c>
      <c r="AA88" s="108">
        <v>0</v>
      </c>
      <c r="AB88" s="64">
        <v>0</v>
      </c>
      <c r="AC88" s="49"/>
      <c r="AD88" s="49"/>
      <c r="AE88" s="49">
        <v>1.3766095070546601E-2</v>
      </c>
      <c r="AF88" s="49"/>
      <c r="AG88" s="49"/>
    </row>
    <row r="89" spans="1:33">
      <c r="A89" s="63">
        <v>2011</v>
      </c>
      <c r="B89" s="49">
        <v>3.9630250000000002E-3</v>
      </c>
      <c r="C89" s="49">
        <v>6.6935750000000002E-3</v>
      </c>
      <c r="D89" s="49">
        <v>2.5329819793306601E-2</v>
      </c>
      <c r="E89" s="49">
        <v>2.5907349999999998E-3</v>
      </c>
      <c r="F89" s="49">
        <v>0</v>
      </c>
      <c r="G89" s="60"/>
      <c r="H89" s="63">
        <v>2011</v>
      </c>
      <c r="I89" s="49">
        <v>2.57596625</v>
      </c>
      <c r="J89" s="49">
        <v>18.742010000000001</v>
      </c>
      <c r="K89" s="49">
        <v>32.928765731298597</v>
      </c>
      <c r="L89" s="49">
        <v>9.8447929999999992</v>
      </c>
      <c r="M89" s="49">
        <v>0</v>
      </c>
      <c r="N89" s="49">
        <v>64.091534981298594</v>
      </c>
      <c r="Y89" s="107">
        <v>2007</v>
      </c>
      <c r="Z89" s="108">
        <v>568.77505974417704</v>
      </c>
      <c r="AA89" s="108">
        <v>0</v>
      </c>
      <c r="AB89" s="64">
        <v>0</v>
      </c>
      <c r="AC89" s="49"/>
      <c r="AD89" s="49"/>
      <c r="AE89" s="49">
        <v>1.28156808099646E-2</v>
      </c>
      <c r="AF89" s="49"/>
      <c r="AG89" s="49"/>
    </row>
    <row r="90" spans="1:33">
      <c r="A90" s="63">
        <v>2012</v>
      </c>
      <c r="B90" s="49">
        <v>4.7686262499999996E-3</v>
      </c>
      <c r="C90" s="49">
        <v>8.3585662499999994E-3</v>
      </c>
      <c r="D90" s="49">
        <v>2.8032841824310602E-2</v>
      </c>
      <c r="E90" s="49">
        <v>4.2409774999999997E-3</v>
      </c>
      <c r="F90" s="49">
        <v>1.543425E-2</v>
      </c>
      <c r="G90" s="60"/>
      <c r="H90" s="63">
        <v>2012</v>
      </c>
      <c r="I90" s="49">
        <v>3.0996070625000001</v>
      </c>
      <c r="J90" s="49">
        <v>23.403985500000001</v>
      </c>
      <c r="K90" s="49">
        <v>36.4426943716038</v>
      </c>
      <c r="L90" s="49">
        <v>16.115714499999999</v>
      </c>
      <c r="M90" s="49">
        <v>44.759324999999997</v>
      </c>
      <c r="N90" s="49">
        <v>123.82132643410399</v>
      </c>
      <c r="Y90" s="107">
        <v>2008</v>
      </c>
      <c r="Z90" s="108">
        <v>484.77902616687498</v>
      </c>
      <c r="AA90" s="108">
        <v>0</v>
      </c>
      <c r="AB90" s="64">
        <v>2.9999999999999997E-4</v>
      </c>
      <c r="AC90" s="49"/>
      <c r="AD90" s="49"/>
      <c r="AE90" s="49">
        <v>1.7029828688469899E-2</v>
      </c>
      <c r="AF90" s="49"/>
      <c r="AG90" s="49"/>
    </row>
    <row r="91" spans="1:33">
      <c r="A91" s="63">
        <v>2013</v>
      </c>
      <c r="B91" s="49">
        <v>5.0194348125000001E-3</v>
      </c>
      <c r="C91" s="49">
        <v>1.0004223812499999E-2</v>
      </c>
      <c r="D91" s="49">
        <v>2.6559189628789E-2</v>
      </c>
      <c r="E91" s="49">
        <v>5.887775875E-3</v>
      </c>
      <c r="F91" s="49">
        <v>2.6554999999999999E-2</v>
      </c>
      <c r="G91" s="60"/>
      <c r="H91" s="63">
        <v>2013</v>
      </c>
      <c r="I91" s="49">
        <v>3.262632628125</v>
      </c>
      <c r="J91" s="49">
        <v>28.011826674999998</v>
      </c>
      <c r="K91" s="49">
        <v>34.526946517425699</v>
      </c>
      <c r="L91" s="49">
        <v>22.373548325000002</v>
      </c>
      <c r="M91" s="49">
        <v>77.009500000000003</v>
      </c>
      <c r="N91" s="49">
        <v>165.184454145551</v>
      </c>
      <c r="Y91" s="107">
        <v>2009</v>
      </c>
      <c r="Z91" s="108">
        <v>241.29558037574199</v>
      </c>
      <c r="AA91" s="108">
        <v>0</v>
      </c>
      <c r="AB91" s="64">
        <v>8.9999999999999998E-4</v>
      </c>
      <c r="AC91" s="49"/>
      <c r="AD91" s="49"/>
      <c r="AE91" s="49">
        <v>1.8927354385199501E-2</v>
      </c>
      <c r="AF91" s="49"/>
      <c r="AG91" s="49"/>
    </row>
    <row r="92" spans="1:33">
      <c r="A92" s="63">
        <v>2014</v>
      </c>
      <c r="B92" s="49">
        <v>5.9155695906250002E-3</v>
      </c>
      <c r="C92" s="49">
        <v>1.1902835240625E-2</v>
      </c>
      <c r="D92" s="49">
        <v>3.2527216162595698E-2</v>
      </c>
      <c r="E92" s="49">
        <v>7.0729619937499998E-3</v>
      </c>
      <c r="F92" s="49">
        <v>3.7726500000000003E-2</v>
      </c>
      <c r="G92" s="60"/>
      <c r="H92" s="63">
        <v>2014</v>
      </c>
      <c r="I92" s="49">
        <v>3.84512023390625</v>
      </c>
      <c r="J92" s="49">
        <v>33.327938673749998</v>
      </c>
      <c r="K92" s="49">
        <v>42.285381011374398</v>
      </c>
      <c r="L92" s="49">
        <v>26.877255576250001</v>
      </c>
      <c r="M92" s="49">
        <v>109.40685000000001</v>
      </c>
      <c r="N92" s="49">
        <v>215.74254549528101</v>
      </c>
      <c r="Y92" s="107">
        <v>2010</v>
      </c>
      <c r="Z92" s="108">
        <v>381.89399828009402</v>
      </c>
      <c r="AA92" s="108">
        <v>0</v>
      </c>
      <c r="AB92" s="64">
        <v>0</v>
      </c>
      <c r="AC92" s="49">
        <v>7.0664999999999996E-4</v>
      </c>
      <c r="AD92" s="49">
        <v>1.36695E-3</v>
      </c>
      <c r="AE92" s="49">
        <v>3.3197676227419502E-2</v>
      </c>
      <c r="AF92" s="49">
        <v>6.6811500000000005E-4</v>
      </c>
      <c r="AG92" s="49">
        <v>0</v>
      </c>
    </row>
    <row r="93" spans="1:33">
      <c r="A93" s="63">
        <v>2015</v>
      </c>
      <c r="B93" s="49">
        <v>6.19384915203125E-3</v>
      </c>
      <c r="C93" s="49">
        <v>1.3462537454531199E-2</v>
      </c>
      <c r="D93" s="49">
        <v>3.5325002166331297E-2</v>
      </c>
      <c r="E93" s="49">
        <v>8.5875426946875003E-3</v>
      </c>
      <c r="F93" s="49">
        <v>3.4347250000000003E-2</v>
      </c>
      <c r="G93" s="60"/>
      <c r="H93" s="63">
        <v>2015</v>
      </c>
      <c r="I93" s="49">
        <v>4.0260019488203103</v>
      </c>
      <c r="J93" s="49">
        <v>37.695104872687502</v>
      </c>
      <c r="K93" s="49">
        <v>45.922502816230697</v>
      </c>
      <c r="L93" s="49">
        <v>32.632662239812497</v>
      </c>
      <c r="M93" s="49">
        <v>99.607024999999993</v>
      </c>
      <c r="N93" s="49">
        <v>219.883296877551</v>
      </c>
      <c r="Y93" s="107">
        <v>2011</v>
      </c>
      <c r="Z93" s="108">
        <v>504.956888930905</v>
      </c>
      <c r="AA93" s="108">
        <v>0</v>
      </c>
      <c r="AB93" s="64">
        <v>1E-4</v>
      </c>
      <c r="AC93" s="49">
        <v>3.9630250000000002E-3</v>
      </c>
      <c r="AD93" s="49">
        <v>6.6935750000000002E-3</v>
      </c>
      <c r="AE93" s="49">
        <v>2.5329819793306601E-2</v>
      </c>
      <c r="AF93" s="49">
        <v>2.5907349999999998E-3</v>
      </c>
      <c r="AG93" s="49">
        <v>0</v>
      </c>
    </row>
    <row r="94" spans="1:33">
      <c r="A94" s="63">
        <v>2016</v>
      </c>
      <c r="B94" s="49">
        <v>6.5797642792265604E-3</v>
      </c>
      <c r="C94" s="49">
        <v>1.50039043363516E-2</v>
      </c>
      <c r="D94" s="49">
        <v>4.1157505845860101E-2</v>
      </c>
      <c r="E94" s="49">
        <v>9.9500512904843706E-3</v>
      </c>
      <c r="F94" s="49">
        <v>5.8033425E-2</v>
      </c>
      <c r="G94" s="60"/>
      <c r="H94" s="63">
        <v>2016</v>
      </c>
      <c r="I94" s="49">
        <v>4.2768467814972704</v>
      </c>
      <c r="J94" s="49">
        <v>42.010932141784401</v>
      </c>
      <c r="K94" s="49">
        <v>53.504757599618202</v>
      </c>
      <c r="L94" s="49">
        <v>37.810194903840603</v>
      </c>
      <c r="M94" s="49">
        <v>168.2969325</v>
      </c>
      <c r="N94" s="49">
        <v>305.89966392674</v>
      </c>
      <c r="Y94" s="107">
        <v>2012</v>
      </c>
      <c r="Z94" s="108">
        <v>611.16167446456302</v>
      </c>
      <c r="AA94" s="108">
        <v>0</v>
      </c>
      <c r="AB94" s="64">
        <v>5.9999999999999995E-4</v>
      </c>
      <c r="AC94" s="49">
        <v>4.7686262499999996E-3</v>
      </c>
      <c r="AD94" s="49">
        <v>8.3585662499999994E-3</v>
      </c>
      <c r="AE94" s="49">
        <v>2.8032841824310602E-2</v>
      </c>
      <c r="AF94" s="49">
        <v>4.2409774999999997E-3</v>
      </c>
      <c r="AG94" s="49">
        <v>1.543425E-2</v>
      </c>
    </row>
    <row r="95" spans="1:33">
      <c r="A95" s="63">
        <v>2017</v>
      </c>
      <c r="B95" s="49">
        <v>6.8995521373425798E-3</v>
      </c>
      <c r="C95" s="49">
        <v>1.6596633685898799E-2</v>
      </c>
      <c r="D95" s="49">
        <v>4.3784337355390897E-2</v>
      </c>
      <c r="E95" s="49">
        <v>1.14520885969117E-2</v>
      </c>
      <c r="F95" s="49">
        <v>6.5570774999999998E-2</v>
      </c>
      <c r="G95" s="60"/>
      <c r="H95" s="63">
        <v>2017</v>
      </c>
      <c r="I95" s="49">
        <v>4.4847088892726799</v>
      </c>
      <c r="J95" s="49">
        <v>46.470574320516697</v>
      </c>
      <c r="K95" s="49">
        <v>56.919638562008103</v>
      </c>
      <c r="L95" s="49">
        <v>43.517936668264497</v>
      </c>
      <c r="M95" s="49">
        <v>190.1552475</v>
      </c>
      <c r="N95" s="49">
        <v>341.54810594006199</v>
      </c>
      <c r="Y95" s="107">
        <v>2013</v>
      </c>
      <c r="Z95" s="108">
        <v>785.07546438471297</v>
      </c>
      <c r="AA95" s="108">
        <v>0</v>
      </c>
      <c r="AB95" s="64">
        <v>9.5E-4</v>
      </c>
      <c r="AC95" s="49">
        <v>5.0194348125000001E-3</v>
      </c>
      <c r="AD95" s="49">
        <v>1.0004223812499999E-2</v>
      </c>
      <c r="AE95" s="49">
        <v>2.6559189628789E-2</v>
      </c>
      <c r="AF95" s="49">
        <v>5.887775875E-3</v>
      </c>
      <c r="AG95" s="49">
        <v>2.6554999999999999E-2</v>
      </c>
    </row>
    <row r="96" spans="1:33">
      <c r="A96" s="63">
        <v>2018</v>
      </c>
      <c r="B96" s="108">
        <f>7.009/1000</f>
        <v>7.0090000000000005E-3</v>
      </c>
      <c r="C96" s="108">
        <f>17.601/1000</f>
        <v>1.7600999999999999E-2</v>
      </c>
      <c r="D96" s="108">
        <f>48.095/1000</f>
        <v>4.8094999999999999E-2</v>
      </c>
      <c r="E96" s="108">
        <f>12.482/1000</f>
        <v>1.2482E-2</v>
      </c>
      <c r="F96" s="108">
        <f>10.308/1000</f>
        <v>1.0307999999999999E-2</v>
      </c>
      <c r="H96" s="63">
        <v>2018</v>
      </c>
      <c r="I96" s="42">
        <v>4.556</v>
      </c>
      <c r="J96" s="42">
        <v>49.281999999999996</v>
      </c>
      <c r="K96" s="42">
        <v>62.523000000000003</v>
      </c>
      <c r="L96" s="42">
        <v>47.433</v>
      </c>
      <c r="M96" s="42">
        <v>29.893999999999998</v>
      </c>
      <c r="N96" s="42">
        <f>SUM(I96:M96)</f>
        <v>193.68799999999999</v>
      </c>
      <c r="Y96" s="107">
        <v>2014</v>
      </c>
      <c r="Z96" s="108">
        <v>857.76261544392503</v>
      </c>
      <c r="AA96" s="108">
        <v>0</v>
      </c>
      <c r="AB96" s="64">
        <v>0</v>
      </c>
      <c r="AC96" s="49">
        <v>5.9155695906250002E-3</v>
      </c>
      <c r="AD96" s="49">
        <v>1.1902835240625E-2</v>
      </c>
      <c r="AE96" s="49">
        <v>3.2527216162595698E-2</v>
      </c>
      <c r="AF96" s="49">
        <v>7.0729619937499998E-3</v>
      </c>
      <c r="AG96" s="49">
        <v>3.7726500000000003E-2</v>
      </c>
    </row>
    <row r="97" spans="1:41">
      <c r="A97" s="63">
        <v>2019</v>
      </c>
      <c r="B97" s="108">
        <f>8.508/1000</f>
        <v>8.5079999999999999E-3</v>
      </c>
      <c r="C97" s="108">
        <f>20.058/1000</f>
        <v>2.0057999999999999E-2</v>
      </c>
      <c r="D97" s="108">
        <f>55.417/1000</f>
        <v>5.5417000000000001E-2</v>
      </c>
      <c r="E97" s="108">
        <f>13.582/1000</f>
        <v>1.3582E-2</v>
      </c>
      <c r="F97" s="108">
        <f>7.888/1000</f>
        <v>7.8879999999999992E-3</v>
      </c>
      <c r="H97" s="63">
        <v>2019</v>
      </c>
      <c r="I97" s="43">
        <v>5.53</v>
      </c>
      <c r="J97" s="42">
        <v>56.161999999999999</v>
      </c>
      <c r="K97" s="42">
        <v>72.042000000000002</v>
      </c>
      <c r="L97" s="42">
        <v>51.610999999999997</v>
      </c>
      <c r="M97" s="42">
        <v>22.876000000000001</v>
      </c>
      <c r="N97" s="42">
        <f>SUM(I97:M97)</f>
        <v>208.221</v>
      </c>
      <c r="Y97" s="107">
        <v>2015</v>
      </c>
      <c r="Z97" s="108">
        <v>724.01678683861201</v>
      </c>
      <c r="AA97" s="108">
        <v>0</v>
      </c>
      <c r="AB97" s="64">
        <v>5.5000000000000003E-4</v>
      </c>
      <c r="AC97" s="49">
        <v>6.19384915203125E-3</v>
      </c>
      <c r="AD97" s="49">
        <v>1.3462537454531199E-2</v>
      </c>
      <c r="AE97" s="49">
        <v>3.5325002166331297E-2</v>
      </c>
      <c r="AF97" s="49">
        <v>8.5875426946875003E-3</v>
      </c>
      <c r="AG97" s="49">
        <v>3.4347250000000003E-2</v>
      </c>
    </row>
    <row r="98" spans="1:41">
      <c r="A98" s="63">
        <v>2020</v>
      </c>
      <c r="B98" s="108">
        <f>10.731/1000</f>
        <v>1.0730999999999999E-2</v>
      </c>
      <c r="C98" s="108">
        <f>23.018/1000</f>
        <v>2.3018E-2</v>
      </c>
      <c r="D98" s="108">
        <f>62.563/1000</f>
        <v>6.2563000000000007E-2</v>
      </c>
      <c r="E98" s="108">
        <f>14.414/1000</f>
        <v>1.4414E-2</v>
      </c>
      <c r="F98" s="108">
        <f>6.963/1000</f>
        <v>6.9630000000000004E-3</v>
      </c>
      <c r="H98" s="63">
        <v>2020</v>
      </c>
      <c r="I98" s="42">
        <v>6.9749999999999996</v>
      </c>
      <c r="J98" s="42">
        <v>64.448999999999998</v>
      </c>
      <c r="K98" s="42">
        <v>81.331999999999994</v>
      </c>
      <c r="L98" s="42">
        <v>54.773000000000003</v>
      </c>
      <c r="M98" s="42">
        <v>20.193999999999999</v>
      </c>
      <c r="N98" s="42">
        <f>SUM(I98:M98)</f>
        <v>227.72299999999996</v>
      </c>
      <c r="Y98" s="107">
        <v>2016</v>
      </c>
      <c r="Z98" s="108">
        <v>647.35934523094602</v>
      </c>
      <c r="AA98" s="108">
        <v>0</v>
      </c>
      <c r="AB98" s="64">
        <v>0</v>
      </c>
      <c r="AC98" s="49">
        <v>6.5797642792265604E-3</v>
      </c>
      <c r="AD98" s="49">
        <v>1.50039043363516E-2</v>
      </c>
      <c r="AE98" s="49">
        <v>4.1157505845860101E-2</v>
      </c>
      <c r="AF98" s="49">
        <v>9.9500512904843706E-3</v>
      </c>
      <c r="AG98" s="49">
        <v>5.8033425E-2</v>
      </c>
    </row>
    <row r="99" spans="1:41">
      <c r="A99" s="60"/>
      <c r="B99" s="45"/>
      <c r="C99" s="45"/>
      <c r="D99" s="45"/>
      <c r="E99" s="45"/>
      <c r="F99" s="45"/>
      <c r="H99" s="60"/>
      <c r="I99" s="44"/>
      <c r="J99" s="44"/>
      <c r="K99" s="44"/>
      <c r="L99" s="44"/>
      <c r="M99" s="44"/>
      <c r="N99" s="44"/>
      <c r="Y99" s="107">
        <v>2017</v>
      </c>
      <c r="Z99" s="108">
        <v>736.54942229894391</v>
      </c>
      <c r="AA99" s="108">
        <v>0</v>
      </c>
      <c r="AB99" s="64">
        <v>0</v>
      </c>
      <c r="AC99" s="49">
        <v>6.8995521373425798E-3</v>
      </c>
      <c r="AD99" s="49">
        <v>1.6596633685898799E-2</v>
      </c>
      <c r="AE99" s="49">
        <v>4.3784337355390897E-2</v>
      </c>
      <c r="AF99" s="49">
        <v>1.14520885969117E-2</v>
      </c>
      <c r="AG99" s="49">
        <v>6.5570774999999998E-2</v>
      </c>
    </row>
    <row r="100" spans="1:41">
      <c r="B100" s="34" t="s">
        <v>239</v>
      </c>
      <c r="E100" s="34" t="s">
        <v>239</v>
      </c>
      <c r="H100" s="34" t="s">
        <v>239</v>
      </c>
      <c r="Y100" s="107">
        <v>2018</v>
      </c>
      <c r="Z100" s="108">
        <v>968.86435522282704</v>
      </c>
      <c r="AA100" s="108">
        <v>0</v>
      </c>
      <c r="AB100" s="64">
        <v>0</v>
      </c>
      <c r="AC100" s="108">
        <f>7.009/1000</f>
        <v>7.0090000000000005E-3</v>
      </c>
      <c r="AD100" s="108">
        <f>17.601/1000</f>
        <v>1.7600999999999999E-2</v>
      </c>
      <c r="AE100" s="108">
        <f>48.095/1000</f>
        <v>4.8094999999999999E-2</v>
      </c>
      <c r="AF100" s="108">
        <f>12.482/1000</f>
        <v>1.2482E-2</v>
      </c>
      <c r="AG100" s="108">
        <f>10.308/1000</f>
        <v>1.0307999999999999E-2</v>
      </c>
    </row>
    <row r="101" spans="1:41" s="39" customFormat="1" ht="11.4">
      <c r="A101" s="39">
        <v>2018</v>
      </c>
      <c r="B101" s="161" t="s">
        <v>240</v>
      </c>
      <c r="C101" s="197" t="s">
        <v>28</v>
      </c>
      <c r="E101" s="161" t="s">
        <v>240</v>
      </c>
      <c r="F101" s="197" t="s">
        <v>6</v>
      </c>
      <c r="H101" s="161" t="s">
        <v>240</v>
      </c>
      <c r="I101" s="197" t="s">
        <v>7</v>
      </c>
    </row>
    <row r="102" spans="1:41">
      <c r="B102" s="107" t="s">
        <v>48</v>
      </c>
      <c r="C102" s="213">
        <f>'2018'!L5</f>
        <v>10442.5925271207</v>
      </c>
      <c r="E102" s="107" t="s">
        <v>48</v>
      </c>
      <c r="F102" s="213">
        <f>'2018'!M5</f>
        <v>343.90733003634</v>
      </c>
      <c r="H102" s="107" t="s">
        <v>48</v>
      </c>
      <c r="I102" s="213">
        <f>'2018'!N5</f>
        <v>136.97972593125201</v>
      </c>
    </row>
    <row r="103" spans="1:41">
      <c r="B103" s="107" t="s">
        <v>29</v>
      </c>
      <c r="C103" s="213">
        <f>'2018'!L15</f>
        <v>968.86435522282704</v>
      </c>
      <c r="E103" s="107" t="s">
        <v>29</v>
      </c>
      <c r="F103" s="213"/>
      <c r="H103" s="107" t="s">
        <v>29</v>
      </c>
      <c r="I103" s="213">
        <v>0</v>
      </c>
    </row>
    <row r="104" spans="1:41">
      <c r="B104" s="107" t="s">
        <v>49</v>
      </c>
      <c r="C104" s="213">
        <v>0</v>
      </c>
      <c r="E104" s="107" t="s">
        <v>49</v>
      </c>
      <c r="F104" s="213">
        <f>'2018'!M32</f>
        <v>2824.0342436395672</v>
      </c>
      <c r="H104" s="107" t="s">
        <v>49</v>
      </c>
      <c r="I104" s="213">
        <f>'2018'!N32</f>
        <v>2372.3073800953489</v>
      </c>
    </row>
    <row r="105" spans="1:41">
      <c r="B105" s="107" t="s">
        <v>42</v>
      </c>
      <c r="C105" s="213">
        <f>'2018'!L32</f>
        <v>-10941.370537922499</v>
      </c>
      <c r="E105" s="107" t="s">
        <v>42</v>
      </c>
      <c r="F105" s="213"/>
      <c r="H105" s="107" t="s">
        <v>42</v>
      </c>
      <c r="I105" s="213">
        <v>0</v>
      </c>
      <c r="M105" s="39" t="s">
        <v>291</v>
      </c>
      <c r="S105" s="39" t="s">
        <v>292</v>
      </c>
      <c r="Z105" s="39" t="s">
        <v>293</v>
      </c>
      <c r="AG105" s="39" t="s">
        <v>294</v>
      </c>
      <c r="AL105" s="335" t="s">
        <v>295</v>
      </c>
    </row>
    <row r="106" spans="1:41" ht="22.8">
      <c r="B106" s="107" t="s">
        <v>44</v>
      </c>
      <c r="C106" s="213">
        <f>'2018'!L47</f>
        <v>4.3977840192000004</v>
      </c>
      <c r="E106" s="107" t="s">
        <v>44</v>
      </c>
      <c r="F106" s="213">
        <f>'2018'!M47</f>
        <v>493.6318537630404</v>
      </c>
      <c r="H106" s="107" t="s">
        <v>44</v>
      </c>
      <c r="I106" s="213">
        <f>'2018'!N47</f>
        <v>78.007551091571329</v>
      </c>
      <c r="M106" s="40" t="s">
        <v>16</v>
      </c>
      <c r="N106" s="41" t="s">
        <v>9</v>
      </c>
      <c r="O106" s="41" t="s">
        <v>10</v>
      </c>
      <c r="P106" s="41" t="s">
        <v>11</v>
      </c>
      <c r="Q106" s="41" t="s">
        <v>12</v>
      </c>
      <c r="S106" s="40" t="s">
        <v>16</v>
      </c>
      <c r="T106" s="41" t="s">
        <v>27</v>
      </c>
      <c r="U106" s="41" t="s">
        <v>31</v>
      </c>
      <c r="V106" s="97" t="s">
        <v>36</v>
      </c>
      <c r="W106" s="97" t="s">
        <v>43</v>
      </c>
      <c r="X106" s="41" t="s">
        <v>45</v>
      </c>
      <c r="Z106" s="40" t="s">
        <v>16</v>
      </c>
      <c r="AA106" s="41" t="s">
        <v>27</v>
      </c>
      <c r="AB106" s="41" t="s">
        <v>31</v>
      </c>
      <c r="AC106" s="97" t="s">
        <v>36</v>
      </c>
      <c r="AD106" s="97" t="s">
        <v>43</v>
      </c>
      <c r="AE106" s="41" t="s">
        <v>45</v>
      </c>
      <c r="AG106" s="40" t="s">
        <v>16</v>
      </c>
      <c r="AH106" s="41" t="s">
        <v>27</v>
      </c>
      <c r="AI106" s="41" t="s">
        <v>31</v>
      </c>
      <c r="AJ106" s="41" t="s">
        <v>45</v>
      </c>
      <c r="AL106" s="334" t="s">
        <v>16</v>
      </c>
      <c r="AM106" s="41" t="s">
        <v>27</v>
      </c>
      <c r="AN106" s="41" t="s">
        <v>31</v>
      </c>
      <c r="AO106" s="41" t="s">
        <v>45</v>
      </c>
    </row>
    <row r="107" spans="1:41">
      <c r="M107" s="107">
        <v>1990</v>
      </c>
      <c r="N107" s="108">
        <v>50.255068520000002</v>
      </c>
      <c r="O107" s="108">
        <v>371.46904623</v>
      </c>
      <c r="P107" s="108">
        <v>60.96639648</v>
      </c>
      <c r="Q107" s="108">
        <v>101.326068874</v>
      </c>
      <c r="S107" s="107">
        <v>1990</v>
      </c>
      <c r="T107" s="108">
        <v>49.61860128</v>
      </c>
      <c r="U107" s="108">
        <v>8.054E-2</v>
      </c>
      <c r="V107" s="99">
        <v>0.30692130000000001</v>
      </c>
      <c r="W107" s="104">
        <v>5.9399999999999999E-6</v>
      </c>
      <c r="X107" s="108">
        <v>0.249</v>
      </c>
      <c r="Z107" s="107">
        <v>1990</v>
      </c>
      <c r="AA107" s="108">
        <v>355.39167053</v>
      </c>
      <c r="AB107" s="108">
        <v>0.40945999999999999</v>
      </c>
      <c r="AC107" s="99">
        <v>11.29470384</v>
      </c>
      <c r="AD107" s="134">
        <v>2.1185999999999999E-4</v>
      </c>
      <c r="AE107" s="108">
        <v>4.3730000000000002</v>
      </c>
      <c r="AG107" s="107">
        <v>1990</v>
      </c>
      <c r="AH107" s="108">
        <v>54.280226480000003</v>
      </c>
      <c r="AI107" s="108">
        <v>6.5901699999999996</v>
      </c>
      <c r="AJ107" s="108">
        <v>9.6000000000000002E-2</v>
      </c>
      <c r="AL107" s="107">
        <v>1990</v>
      </c>
      <c r="AM107" s="108">
        <v>101.305968874</v>
      </c>
      <c r="AN107" s="108">
        <v>1.11E-2</v>
      </c>
      <c r="AO107" s="108">
        <v>8.9999999999999993E-3</v>
      </c>
    </row>
    <row r="108" spans="1:41">
      <c r="M108" s="107">
        <v>1991</v>
      </c>
      <c r="N108" s="108">
        <v>42.883585744000001</v>
      </c>
      <c r="O108" s="108">
        <v>310.61828203099998</v>
      </c>
      <c r="P108" s="108">
        <v>53.264969764</v>
      </c>
      <c r="Q108" s="108">
        <v>86.023620643000001</v>
      </c>
      <c r="S108" s="107">
        <v>1991</v>
      </c>
      <c r="T108" s="108">
        <v>42.246428383999998</v>
      </c>
      <c r="U108" s="108">
        <v>7.9799999999999996E-2</v>
      </c>
      <c r="V108" s="99">
        <v>0.30085840000000003</v>
      </c>
      <c r="W108" s="104">
        <v>4.9896000000000001E-4</v>
      </c>
      <c r="X108" s="108">
        <v>0.25600000000000001</v>
      </c>
      <c r="Z108" s="107">
        <v>1991</v>
      </c>
      <c r="AA108" s="108">
        <v>294.39469667100002</v>
      </c>
      <c r="AB108" s="108">
        <v>0.64119999999999999</v>
      </c>
      <c r="AC108" s="99">
        <v>11.071589120000001</v>
      </c>
      <c r="AD108" s="134">
        <v>1.7796240000000001E-2</v>
      </c>
      <c r="AE108" s="108">
        <v>4.4930000000000003</v>
      </c>
      <c r="AG108" s="107">
        <v>1991</v>
      </c>
      <c r="AH108" s="108">
        <v>46.589369763999997</v>
      </c>
      <c r="AI108" s="108">
        <v>6.5766</v>
      </c>
      <c r="AJ108" s="108">
        <v>9.9000000000000005E-2</v>
      </c>
      <c r="AL108" s="107">
        <v>1991</v>
      </c>
      <c r="AM108" s="108">
        <v>86.005120642999998</v>
      </c>
      <c r="AN108" s="108">
        <v>9.4999999999999998E-3</v>
      </c>
      <c r="AO108" s="108">
        <v>8.9999999999999993E-3</v>
      </c>
    </row>
    <row r="109" spans="1:41">
      <c r="M109" s="107">
        <v>1992</v>
      </c>
      <c r="N109" s="108">
        <v>33.312491139000002</v>
      </c>
      <c r="O109" s="108">
        <v>261.84354620099998</v>
      </c>
      <c r="P109" s="108">
        <v>40.465283548999999</v>
      </c>
      <c r="Q109" s="108">
        <v>71.627659043999998</v>
      </c>
      <c r="S109" s="107">
        <v>1992</v>
      </c>
      <c r="T109" s="108">
        <v>32.666194599000001</v>
      </c>
      <c r="U109" s="108">
        <v>4.82E-2</v>
      </c>
      <c r="V109" s="99">
        <v>0.33509060000000002</v>
      </c>
      <c r="W109" s="104">
        <v>5.9399999999999999E-6</v>
      </c>
      <c r="X109" s="108">
        <v>0.26300000000000001</v>
      </c>
      <c r="Z109" s="107">
        <v>1992</v>
      </c>
      <c r="AA109" s="108">
        <v>239.721800261</v>
      </c>
      <c r="AB109" s="108">
        <v>5.1672000000000002</v>
      </c>
      <c r="AC109" s="99">
        <v>12.33133408</v>
      </c>
      <c r="AD109" s="134">
        <v>2.1185999999999999E-4</v>
      </c>
      <c r="AE109" s="108">
        <v>4.6230000000000002</v>
      </c>
      <c r="AG109" s="107">
        <v>1992</v>
      </c>
      <c r="AH109" s="108">
        <v>36.555483549000002</v>
      </c>
      <c r="AI109" s="108">
        <v>3.8077999999999999</v>
      </c>
      <c r="AJ109" s="108">
        <v>0.10199999999999999</v>
      </c>
      <c r="AL109" s="107">
        <v>1992</v>
      </c>
      <c r="AM109" s="108">
        <v>70.721559044000003</v>
      </c>
      <c r="AN109" s="108">
        <v>0.89710000000000001</v>
      </c>
      <c r="AO109" s="108">
        <v>8.9999999999999993E-3</v>
      </c>
    </row>
    <row r="110" spans="1:41">
      <c r="M110" s="107">
        <v>1993</v>
      </c>
      <c r="N110" s="108">
        <v>23.599484790000002</v>
      </c>
      <c r="O110" s="108">
        <v>183.28721225199999</v>
      </c>
      <c r="P110" s="108">
        <v>30.710691603000001</v>
      </c>
      <c r="Q110" s="108">
        <v>56.662107403999997</v>
      </c>
      <c r="S110" s="107">
        <v>1993</v>
      </c>
      <c r="T110" s="108">
        <v>22.918430690000001</v>
      </c>
      <c r="U110" s="108">
        <v>2.2100000000000002E-2</v>
      </c>
      <c r="V110" s="99">
        <v>0.3884495</v>
      </c>
      <c r="W110" s="104">
        <v>3.5046000000000001E-3</v>
      </c>
      <c r="X110" s="108">
        <v>0.26700000000000002</v>
      </c>
      <c r="Z110" s="107">
        <v>1993</v>
      </c>
      <c r="AA110" s="108">
        <v>156.95517325200001</v>
      </c>
      <c r="AB110" s="108">
        <v>7.2171000000000003</v>
      </c>
      <c r="AC110" s="99">
        <v>14.2949416</v>
      </c>
      <c r="AD110" s="134">
        <v>0.12499739999999999</v>
      </c>
      <c r="AE110" s="108">
        <v>4.6950000000000003</v>
      </c>
      <c r="AG110" s="107">
        <v>1993</v>
      </c>
      <c r="AH110" s="108">
        <v>25.165201603</v>
      </c>
      <c r="AI110" s="108">
        <v>5.4424900000000003</v>
      </c>
      <c r="AJ110" s="108">
        <v>0.10299999999999999</v>
      </c>
      <c r="AL110" s="107">
        <v>1993</v>
      </c>
      <c r="AM110" s="108">
        <v>55.367307404000002</v>
      </c>
      <c r="AN110" s="108">
        <v>1.2858000000000001</v>
      </c>
      <c r="AO110" s="108">
        <v>8.9999999999999993E-3</v>
      </c>
    </row>
    <row r="111" spans="1:41">
      <c r="M111" s="107">
        <v>1994</v>
      </c>
      <c r="N111" s="108">
        <v>16.565212039999999</v>
      </c>
      <c r="O111" s="108">
        <v>120.212074741</v>
      </c>
      <c r="P111" s="108">
        <v>21.772398271</v>
      </c>
      <c r="Q111" s="108">
        <v>46.887830592999997</v>
      </c>
      <c r="S111" s="107">
        <v>1994</v>
      </c>
      <c r="T111" s="108">
        <v>15.9141437</v>
      </c>
      <c r="U111" s="108">
        <v>5.8999999999999999E-3</v>
      </c>
      <c r="V111" s="99">
        <v>0.37627139999999998</v>
      </c>
      <c r="W111" s="104">
        <v>8.9694000000000004E-4</v>
      </c>
      <c r="X111" s="108">
        <v>0.26800000000000002</v>
      </c>
      <c r="Z111" s="107">
        <v>1994</v>
      </c>
      <c r="AA111" s="108">
        <v>96.928206360999994</v>
      </c>
      <c r="AB111" s="108">
        <v>4.6970900000000002</v>
      </c>
      <c r="AC111" s="99">
        <v>13.846787519999999</v>
      </c>
      <c r="AD111" s="134">
        <v>3.1990860000000003E-2</v>
      </c>
      <c r="AE111" s="108">
        <v>4.7080000000000002</v>
      </c>
      <c r="AG111" s="107">
        <v>1994</v>
      </c>
      <c r="AH111" s="108">
        <v>16.691708271</v>
      </c>
      <c r="AI111" s="108">
        <v>4.9766899999999996</v>
      </c>
      <c r="AJ111" s="108">
        <v>0.104</v>
      </c>
      <c r="AL111" s="107">
        <v>1994</v>
      </c>
      <c r="AM111" s="108">
        <v>46.035220592999998</v>
      </c>
      <c r="AN111" s="108">
        <v>0.84360999999999997</v>
      </c>
      <c r="AO111" s="108">
        <v>8.9999999999999993E-3</v>
      </c>
    </row>
    <row r="112" spans="1:41">
      <c r="M112" s="107">
        <v>1995</v>
      </c>
      <c r="N112" s="108">
        <v>12.185091949</v>
      </c>
      <c r="O112" s="108">
        <v>64.104113319000007</v>
      </c>
      <c r="P112" s="108">
        <v>14.316735519</v>
      </c>
      <c r="Q112" s="108">
        <v>24.832731943999999</v>
      </c>
      <c r="S112" s="107">
        <v>1995</v>
      </c>
      <c r="T112" s="108">
        <v>11.508097428999999</v>
      </c>
      <c r="U112" s="108">
        <v>4.4999999999999997E-3</v>
      </c>
      <c r="V112" s="99">
        <v>0.40238760000000001</v>
      </c>
      <c r="W112" s="104">
        <v>1.0692E-4</v>
      </c>
      <c r="X112" s="108">
        <v>0.27</v>
      </c>
      <c r="Z112" s="107">
        <v>1995</v>
      </c>
      <c r="AA112" s="108">
        <v>40.100036158999998</v>
      </c>
      <c r="AB112" s="108">
        <v>4.4543999999999997</v>
      </c>
      <c r="AC112" s="99">
        <v>14.807863680000001</v>
      </c>
      <c r="AD112" s="134">
        <v>3.8134800000000002E-3</v>
      </c>
      <c r="AE112" s="108">
        <v>4.7380000000000004</v>
      </c>
      <c r="AG112" s="107">
        <v>1995</v>
      </c>
      <c r="AH112" s="108">
        <v>9.5298855190000005</v>
      </c>
      <c r="AI112" s="108">
        <v>4.6828500000000002</v>
      </c>
      <c r="AJ112" s="108">
        <v>0.104</v>
      </c>
      <c r="AL112" s="107">
        <v>1995</v>
      </c>
      <c r="AM112" s="108">
        <v>24.022931944</v>
      </c>
      <c r="AN112" s="108">
        <v>0.80079999999999996</v>
      </c>
      <c r="AO112" s="108">
        <v>8.9999999999999993E-3</v>
      </c>
    </row>
    <row r="113" spans="13:41">
      <c r="M113" s="107">
        <v>1996</v>
      </c>
      <c r="N113" s="108">
        <v>13.040485339</v>
      </c>
      <c r="O113" s="108">
        <v>71.148433100000005</v>
      </c>
      <c r="P113" s="108">
        <v>15.247460630000001</v>
      </c>
      <c r="Q113" s="108">
        <v>22.581911252000001</v>
      </c>
      <c r="S113" s="107">
        <v>1996</v>
      </c>
      <c r="T113" s="108">
        <v>12.257319739</v>
      </c>
      <c r="U113" s="108">
        <v>4.6899999999999997E-3</v>
      </c>
      <c r="V113" s="99">
        <v>0.50347560000000002</v>
      </c>
      <c r="W113" s="104">
        <v>0</v>
      </c>
      <c r="X113" s="108">
        <v>0.27500000000000002</v>
      </c>
      <c r="Z113" s="107">
        <v>1996</v>
      </c>
      <c r="AA113" s="108">
        <v>40.58088102</v>
      </c>
      <c r="AB113" s="108">
        <v>7.2156500000000001</v>
      </c>
      <c r="AC113" s="99">
        <v>18.52790208</v>
      </c>
      <c r="AD113" s="134">
        <v>0</v>
      </c>
      <c r="AE113" s="108">
        <v>4.8239999999999998</v>
      </c>
      <c r="AG113" s="107">
        <v>1996</v>
      </c>
      <c r="AH113" s="108">
        <v>10.05875063</v>
      </c>
      <c r="AI113" s="108">
        <v>5.0827099999999996</v>
      </c>
      <c r="AJ113" s="108">
        <v>0.106</v>
      </c>
      <c r="AL113" s="107">
        <v>1996</v>
      </c>
      <c r="AM113" s="108">
        <v>21.273241251999998</v>
      </c>
      <c r="AN113" s="108">
        <v>1.29867</v>
      </c>
      <c r="AO113" s="108">
        <v>0.01</v>
      </c>
    </row>
    <row r="114" spans="13:41">
      <c r="M114" s="107">
        <v>1997</v>
      </c>
      <c r="N114" s="108">
        <v>13.689064225999999</v>
      </c>
      <c r="O114" s="108">
        <v>84.282778700999998</v>
      </c>
      <c r="P114" s="108">
        <v>15.090872343999999</v>
      </c>
      <c r="Q114" s="108">
        <v>19.971658465000001</v>
      </c>
      <c r="S114" s="107">
        <v>1997</v>
      </c>
      <c r="T114" s="108">
        <v>12.826284546</v>
      </c>
      <c r="U114" s="108">
        <v>5.6100000000000004E-3</v>
      </c>
      <c r="V114" s="99">
        <v>0.57688070000000002</v>
      </c>
      <c r="W114" s="104">
        <v>1.2889799999999999E-3</v>
      </c>
      <c r="X114" s="108">
        <v>0.27900000000000003</v>
      </c>
      <c r="Z114" s="107">
        <v>1997</v>
      </c>
      <c r="AA114" s="108">
        <v>50.555475321000003</v>
      </c>
      <c r="AB114" s="108">
        <v>7.5481199999999999</v>
      </c>
      <c r="AC114" s="99">
        <v>21.22920976</v>
      </c>
      <c r="AD114" s="134">
        <v>4.597362E-2</v>
      </c>
      <c r="AE114" s="108">
        <v>4.9039999999999999</v>
      </c>
      <c r="AG114" s="107">
        <v>1997</v>
      </c>
      <c r="AH114" s="108">
        <v>11.902872344</v>
      </c>
      <c r="AI114" s="108">
        <v>3.08</v>
      </c>
      <c r="AJ114" s="108">
        <v>0.108</v>
      </c>
      <c r="AL114" s="107">
        <v>1997</v>
      </c>
      <c r="AM114" s="108">
        <v>18.603658464999999</v>
      </c>
      <c r="AN114" s="108">
        <v>1.3580000000000001</v>
      </c>
      <c r="AO114" s="108">
        <v>0.01</v>
      </c>
    </row>
    <row r="115" spans="13:41">
      <c r="M115" s="107">
        <v>1998</v>
      </c>
      <c r="N115" s="108">
        <v>12.051910596000001</v>
      </c>
      <c r="O115" s="108">
        <v>91.966185482</v>
      </c>
      <c r="P115" s="108">
        <v>15.033195813000001</v>
      </c>
      <c r="Q115" s="108">
        <v>20.585079164</v>
      </c>
      <c r="S115" s="107">
        <v>1998</v>
      </c>
      <c r="T115" s="108">
        <v>11.204433935999999</v>
      </c>
      <c r="U115" s="108">
        <v>2.3900000000000002E-3</v>
      </c>
      <c r="V115" s="99">
        <v>0.55996400000000002</v>
      </c>
      <c r="W115" s="104">
        <v>1.1226599999999999E-3</v>
      </c>
      <c r="X115" s="108">
        <v>0.28399999999999997</v>
      </c>
      <c r="Z115" s="107">
        <v>1998</v>
      </c>
      <c r="AA115" s="108">
        <v>58.468638742000003</v>
      </c>
      <c r="AB115" s="108">
        <v>7.8618300000000003</v>
      </c>
      <c r="AC115" s="99">
        <v>20.606675200000002</v>
      </c>
      <c r="AD115" s="134">
        <v>4.004154E-2</v>
      </c>
      <c r="AE115" s="108">
        <v>4.9889999999999999</v>
      </c>
      <c r="AG115" s="107">
        <v>1998</v>
      </c>
      <c r="AH115" s="108">
        <v>11.859275813</v>
      </c>
      <c r="AI115" s="108">
        <v>3.06392</v>
      </c>
      <c r="AJ115" s="108">
        <v>0.11</v>
      </c>
      <c r="AL115" s="107">
        <v>1998</v>
      </c>
      <c r="AM115" s="108">
        <v>19.157899164</v>
      </c>
      <c r="AN115" s="108">
        <v>1.4171800000000001</v>
      </c>
      <c r="AO115" s="108">
        <v>0.01</v>
      </c>
    </row>
    <row r="116" spans="13:41">
      <c r="M116" s="107">
        <v>1999</v>
      </c>
      <c r="N116" s="108">
        <v>14.511695674</v>
      </c>
      <c r="O116" s="108">
        <v>91.999898346999998</v>
      </c>
      <c r="P116" s="108">
        <v>13.96152024</v>
      </c>
      <c r="Q116" s="108">
        <v>23.631157561999999</v>
      </c>
      <c r="S116" s="107">
        <v>1999</v>
      </c>
      <c r="T116" s="108">
        <v>13.656776993999999</v>
      </c>
      <c r="U116" s="108">
        <v>2.2000000000000001E-3</v>
      </c>
      <c r="V116" s="99">
        <v>0.56314249999999999</v>
      </c>
      <c r="W116" s="104">
        <v>5.7618000000000003E-4</v>
      </c>
      <c r="X116" s="108">
        <v>0.28899999999999998</v>
      </c>
      <c r="Z116" s="107">
        <v>1999</v>
      </c>
      <c r="AA116" s="108">
        <v>58.213633926999997</v>
      </c>
      <c r="AB116" s="108">
        <v>7.9650699999999999</v>
      </c>
      <c r="AC116" s="99">
        <v>20.723644</v>
      </c>
      <c r="AD116" s="134">
        <v>2.055042E-2</v>
      </c>
      <c r="AE116" s="108">
        <v>5.077</v>
      </c>
      <c r="AG116" s="107">
        <v>1999</v>
      </c>
      <c r="AH116" s="108">
        <v>11.88993024</v>
      </c>
      <c r="AI116" s="108">
        <v>1.9595899999999999</v>
      </c>
      <c r="AJ116" s="108">
        <v>0.112</v>
      </c>
      <c r="AL116" s="107">
        <v>1999</v>
      </c>
      <c r="AM116" s="108">
        <v>22.185917562</v>
      </c>
      <c r="AN116" s="108">
        <v>1.4352400000000001</v>
      </c>
      <c r="AO116" s="108">
        <v>0.01</v>
      </c>
    </row>
    <row r="117" spans="13:41">
      <c r="M117" s="107">
        <v>2000</v>
      </c>
      <c r="N117" s="108">
        <v>10.966194979999999</v>
      </c>
      <c r="O117" s="108">
        <v>87.200316963999995</v>
      </c>
      <c r="P117" s="108">
        <v>13.340988155</v>
      </c>
      <c r="Q117" s="108">
        <v>24.111254509999998</v>
      </c>
      <c r="S117" s="107">
        <v>2000</v>
      </c>
      <c r="T117" s="108">
        <v>10.07647688</v>
      </c>
      <c r="U117" s="108">
        <v>2.2200000000000002E-3</v>
      </c>
      <c r="V117" s="99">
        <v>0.59323079999999995</v>
      </c>
      <c r="W117" s="104">
        <v>2.6729999999999999E-4</v>
      </c>
      <c r="X117" s="108">
        <v>0.29399999999999998</v>
      </c>
      <c r="Z117" s="107">
        <v>2000</v>
      </c>
      <c r="AA117" s="108">
        <v>53.376779824000003</v>
      </c>
      <c r="AB117" s="108">
        <v>6.8281099999999997</v>
      </c>
      <c r="AC117" s="99">
        <v>21.830893440000001</v>
      </c>
      <c r="AD117" s="134">
        <v>9.5337000000000009E-3</v>
      </c>
      <c r="AE117" s="108">
        <v>5.1550000000000002</v>
      </c>
      <c r="AG117" s="107">
        <v>2000</v>
      </c>
      <c r="AH117" s="108">
        <v>11.067548155000001</v>
      </c>
      <c r="AI117" s="108">
        <v>2.15944</v>
      </c>
      <c r="AJ117" s="108">
        <v>0.114</v>
      </c>
      <c r="AL117" s="107">
        <v>2000</v>
      </c>
      <c r="AM117" s="108">
        <v>22.870814509999999</v>
      </c>
      <c r="AN117" s="108">
        <v>1.23044</v>
      </c>
      <c r="AO117" s="108">
        <v>0.01</v>
      </c>
    </row>
    <row r="118" spans="13:41">
      <c r="M118" s="107">
        <v>2001</v>
      </c>
      <c r="N118" s="108">
        <v>13.274603722</v>
      </c>
      <c r="O118" s="108">
        <v>97.746351509999997</v>
      </c>
      <c r="P118" s="108">
        <v>14.217216546</v>
      </c>
      <c r="Q118" s="108">
        <v>24.886918640000001</v>
      </c>
      <c r="S118" s="107">
        <v>2001</v>
      </c>
      <c r="T118" s="108">
        <v>12.360463341999999</v>
      </c>
      <c r="U118" s="108">
        <v>4.1599999999999996E-3</v>
      </c>
      <c r="V118" s="99">
        <v>0.61225569999999996</v>
      </c>
      <c r="W118" s="104">
        <v>7.2468000000000001E-4</v>
      </c>
      <c r="X118" s="108">
        <v>0.29699999999999999</v>
      </c>
      <c r="Z118" s="107">
        <v>2001</v>
      </c>
      <c r="AA118" s="108">
        <v>62.680364830000002</v>
      </c>
      <c r="AB118" s="108">
        <v>7.2981299999999996</v>
      </c>
      <c r="AC118" s="99">
        <v>22.53100976</v>
      </c>
      <c r="AD118" s="134">
        <v>2.5846919999999999E-2</v>
      </c>
      <c r="AE118" s="108">
        <v>5.2110000000000003</v>
      </c>
      <c r="AG118" s="107">
        <v>2001</v>
      </c>
      <c r="AH118" s="108">
        <v>12.191896546000001</v>
      </c>
      <c r="AI118" s="108">
        <v>1.91032</v>
      </c>
      <c r="AJ118" s="108">
        <v>0.115</v>
      </c>
      <c r="AL118" s="107">
        <v>2001</v>
      </c>
      <c r="AM118" s="108">
        <v>23.563508639999998</v>
      </c>
      <c r="AN118" s="108">
        <v>1.31341</v>
      </c>
      <c r="AO118" s="108">
        <v>0.01</v>
      </c>
    </row>
    <row r="119" spans="13:41">
      <c r="M119" s="107">
        <v>2002</v>
      </c>
      <c r="N119" s="108">
        <v>10.329345081</v>
      </c>
      <c r="O119" s="108">
        <v>90.985623802000006</v>
      </c>
      <c r="P119" s="108">
        <v>14.840725312</v>
      </c>
      <c r="Q119" s="108">
        <v>23.805340532999999</v>
      </c>
      <c r="S119" s="107">
        <v>2002</v>
      </c>
      <c r="T119" s="108">
        <v>9.4460970209999999</v>
      </c>
      <c r="U119" s="108">
        <v>5.7999999999999996E-3</v>
      </c>
      <c r="V119" s="99">
        <v>0.57552349999999997</v>
      </c>
      <c r="W119" s="104">
        <v>1.9245600000000001E-3</v>
      </c>
      <c r="X119" s="108">
        <v>0.3</v>
      </c>
      <c r="Z119" s="107">
        <v>2002</v>
      </c>
      <c r="AA119" s="108">
        <v>57.629796362</v>
      </c>
      <c r="AB119" s="108">
        <v>6.8409199999999997</v>
      </c>
      <c r="AC119" s="99">
        <v>21.179264799999999</v>
      </c>
      <c r="AD119" s="134">
        <v>6.8642640000000005E-2</v>
      </c>
      <c r="AE119" s="108">
        <v>5.2670000000000003</v>
      </c>
      <c r="AG119" s="107">
        <v>2002</v>
      </c>
      <c r="AH119" s="108">
        <v>11.459335312</v>
      </c>
      <c r="AI119" s="108">
        <v>3.26539</v>
      </c>
      <c r="AJ119" s="108">
        <v>0.11600000000000001</v>
      </c>
      <c r="AL119" s="107">
        <v>2002</v>
      </c>
      <c r="AM119" s="108">
        <v>22.561040533</v>
      </c>
      <c r="AN119" s="108">
        <v>1.2343</v>
      </c>
      <c r="AO119" s="108">
        <v>0.01</v>
      </c>
    </row>
    <row r="120" spans="13:41">
      <c r="M120" s="107">
        <v>2003</v>
      </c>
      <c r="N120" s="108">
        <v>10.678716894000001</v>
      </c>
      <c r="O120" s="108">
        <v>92.059888043000001</v>
      </c>
      <c r="P120" s="108">
        <v>16.122319584</v>
      </c>
      <c r="Q120" s="108">
        <v>22.412654459999999</v>
      </c>
      <c r="S120" s="107">
        <v>2003</v>
      </c>
      <c r="T120" s="108">
        <v>9.8357124939999991</v>
      </c>
      <c r="U120" s="108">
        <v>5.8100000000000001E-3</v>
      </c>
      <c r="V120" s="99">
        <v>0.53276880000000004</v>
      </c>
      <c r="W120" s="104">
        <v>1.4256E-3</v>
      </c>
      <c r="X120" s="108">
        <v>0.30299999999999999</v>
      </c>
      <c r="Z120" s="107">
        <v>2003</v>
      </c>
      <c r="AA120" s="108">
        <v>62.496579803000003</v>
      </c>
      <c r="AB120" s="108">
        <v>4.5845700000000003</v>
      </c>
      <c r="AC120" s="99">
        <v>19.605891840000002</v>
      </c>
      <c r="AD120" s="134">
        <v>5.08464E-2</v>
      </c>
      <c r="AE120" s="108">
        <v>5.3220000000000001</v>
      </c>
      <c r="AG120" s="107">
        <v>2003</v>
      </c>
      <c r="AH120" s="108">
        <v>11.702299584</v>
      </c>
      <c r="AI120" s="108">
        <v>4.3030200000000001</v>
      </c>
      <c r="AJ120" s="108">
        <v>0.11700000000000001</v>
      </c>
      <c r="AL120" s="107">
        <v>2003</v>
      </c>
      <c r="AM120" s="108">
        <v>21.575554459999999</v>
      </c>
      <c r="AN120" s="108">
        <v>0.82709999999999995</v>
      </c>
      <c r="AO120" s="108">
        <v>0.01</v>
      </c>
    </row>
    <row r="121" spans="13:41">
      <c r="M121" s="107">
        <v>2004</v>
      </c>
      <c r="N121" s="108">
        <v>11.355993973</v>
      </c>
      <c r="O121" s="108">
        <v>100.40406218</v>
      </c>
      <c r="P121" s="108">
        <v>17.589222019000001</v>
      </c>
      <c r="Q121" s="108">
        <v>21.679340362000001</v>
      </c>
      <c r="S121" s="107">
        <v>2004</v>
      </c>
      <c r="T121" s="108">
        <v>10.517070392999999</v>
      </c>
      <c r="U121" s="108">
        <v>6.6600000000000001E-3</v>
      </c>
      <c r="V121" s="99">
        <v>0.52486560000000004</v>
      </c>
      <c r="W121" s="104">
        <v>3.9797999999999998E-4</v>
      </c>
      <c r="X121" s="108">
        <v>0.307</v>
      </c>
      <c r="Z121" s="107">
        <v>2004</v>
      </c>
      <c r="AA121" s="108">
        <v>69.638813479999996</v>
      </c>
      <c r="AB121" s="108">
        <v>6.0449999999999999</v>
      </c>
      <c r="AC121" s="99">
        <v>19.315054079999999</v>
      </c>
      <c r="AD121" s="134">
        <v>1.419462E-2</v>
      </c>
      <c r="AE121" s="108">
        <v>5.391</v>
      </c>
      <c r="AG121" s="107">
        <v>2004</v>
      </c>
      <c r="AH121" s="108">
        <v>12.966442019</v>
      </c>
      <c r="AI121" s="108">
        <v>4.5037799999999999</v>
      </c>
      <c r="AJ121" s="108">
        <v>0.11899999999999999</v>
      </c>
      <c r="AL121" s="107">
        <v>2004</v>
      </c>
      <c r="AM121" s="108">
        <v>20.578730362000002</v>
      </c>
      <c r="AN121" s="108">
        <v>1.08961</v>
      </c>
      <c r="AO121" s="108">
        <v>1.0999999999999999E-2</v>
      </c>
    </row>
    <row r="122" spans="13:41">
      <c r="M122" s="107">
        <v>2005</v>
      </c>
      <c r="N122" s="108">
        <v>13.688097453999999</v>
      </c>
      <c r="O122" s="108">
        <v>124.867373974</v>
      </c>
      <c r="P122" s="108">
        <v>16.654543792999998</v>
      </c>
      <c r="Q122" s="108">
        <v>31.489634878</v>
      </c>
      <c r="S122" s="107">
        <v>2005</v>
      </c>
      <c r="T122" s="108">
        <v>12.834274494000001</v>
      </c>
      <c r="U122" s="108">
        <v>6.1199999999999996E-3</v>
      </c>
      <c r="V122" s="99">
        <v>0.53492689999999998</v>
      </c>
      <c r="W122" s="104">
        <v>1.7760600000000001E-3</v>
      </c>
      <c r="X122" s="108">
        <v>0.311</v>
      </c>
      <c r="Z122" s="107">
        <v>2005</v>
      </c>
      <c r="AA122" s="108">
        <v>95.885067914000004</v>
      </c>
      <c r="AB122" s="108">
        <v>3.7706499999999998</v>
      </c>
      <c r="AC122" s="99">
        <v>19.685309920000002</v>
      </c>
      <c r="AD122" s="134">
        <v>6.3346139999999995E-2</v>
      </c>
      <c r="AE122" s="108">
        <v>5.4630000000000001</v>
      </c>
      <c r="AG122" s="107">
        <v>2005</v>
      </c>
      <c r="AH122" s="108">
        <v>12.549553792999999</v>
      </c>
      <c r="AI122" s="108">
        <v>3.9849899999999998</v>
      </c>
      <c r="AJ122" s="108">
        <v>0.12</v>
      </c>
      <c r="AL122" s="107">
        <v>2005</v>
      </c>
      <c r="AM122" s="108">
        <v>30.800204877999999</v>
      </c>
      <c r="AN122" s="108">
        <v>0.67842999999999998</v>
      </c>
      <c r="AO122" s="108">
        <v>1.0999999999999999E-2</v>
      </c>
    </row>
    <row r="123" spans="13:41">
      <c r="M123" s="107">
        <v>2006</v>
      </c>
      <c r="N123" s="108">
        <v>13.794848135000001</v>
      </c>
      <c r="O123" s="108">
        <v>127.92377618899999</v>
      </c>
      <c r="P123" s="108">
        <v>16.326259295</v>
      </c>
      <c r="Q123" s="108">
        <v>31.427237168049999</v>
      </c>
      <c r="S123" s="107">
        <v>2006</v>
      </c>
      <c r="T123" s="108">
        <v>12.950097395</v>
      </c>
      <c r="U123" s="108">
        <v>7.0000000000000001E-3</v>
      </c>
      <c r="V123" s="99">
        <v>0.53492689999999998</v>
      </c>
      <c r="W123" s="104">
        <v>6.2964E-4</v>
      </c>
      <c r="X123" s="108">
        <v>0.315</v>
      </c>
      <c r="Z123" s="107">
        <v>2006</v>
      </c>
      <c r="AA123" s="108">
        <v>101.042662549</v>
      </c>
      <c r="AB123" s="108">
        <v>2.1185999999999998</v>
      </c>
      <c r="AC123" s="99">
        <v>19.21405648</v>
      </c>
      <c r="AD123" s="134">
        <v>2.245716E-2</v>
      </c>
      <c r="AE123" s="108">
        <v>5.5259999999999998</v>
      </c>
      <c r="AG123" s="107">
        <v>2006</v>
      </c>
      <c r="AH123" s="108">
        <v>12.342199295</v>
      </c>
      <c r="AI123" s="108">
        <v>3.86206</v>
      </c>
      <c r="AJ123" s="108">
        <v>0.122</v>
      </c>
      <c r="AL123" s="107">
        <v>2006</v>
      </c>
      <c r="AM123" s="108">
        <v>31.03503716805</v>
      </c>
      <c r="AN123" s="108">
        <v>0.38119999999999998</v>
      </c>
      <c r="AO123" s="108">
        <v>1.0999999999999999E-2</v>
      </c>
    </row>
    <row r="124" spans="13:41">
      <c r="M124" s="107">
        <v>2007</v>
      </c>
      <c r="N124" s="108">
        <v>18.556619795</v>
      </c>
      <c r="O124" s="108">
        <v>145.702079148</v>
      </c>
      <c r="P124" s="108">
        <v>18.744412845999999</v>
      </c>
      <c r="Q124" s="108">
        <v>32.500395754000003</v>
      </c>
      <c r="S124" s="107">
        <v>2007</v>
      </c>
      <c r="T124" s="108">
        <v>17.746025254999999</v>
      </c>
      <c r="U124" s="108">
        <v>9.7900000000000001E-3</v>
      </c>
      <c r="V124" s="99">
        <v>0.48075909999999999</v>
      </c>
      <c r="W124" s="104">
        <v>1.0454399999999999E-3</v>
      </c>
      <c r="X124" s="108">
        <v>0.31900000000000001</v>
      </c>
      <c r="Z124" s="107">
        <v>2007</v>
      </c>
      <c r="AA124" s="108">
        <v>118.246866908</v>
      </c>
      <c r="AB124" s="108">
        <v>4.1309899999999997</v>
      </c>
      <c r="AC124" s="99">
        <v>17.691934880000002</v>
      </c>
      <c r="AD124" s="134">
        <v>3.7287359999999999E-2</v>
      </c>
      <c r="AE124" s="108">
        <v>5.5949999999999998</v>
      </c>
      <c r="AG124" s="107">
        <v>2007</v>
      </c>
      <c r="AH124" s="108">
        <v>14.852192845999999</v>
      </c>
      <c r="AI124" s="108">
        <v>3.7692199999999998</v>
      </c>
      <c r="AJ124" s="108">
        <v>0.123</v>
      </c>
      <c r="AL124" s="107">
        <v>2007</v>
      </c>
      <c r="AM124" s="108">
        <v>31.747425754000002</v>
      </c>
      <c r="AN124" s="108">
        <v>0.74197000000000002</v>
      </c>
      <c r="AO124" s="108">
        <v>1.0999999999999999E-2</v>
      </c>
    </row>
    <row r="125" spans="13:41">
      <c r="M125" s="107">
        <v>2008</v>
      </c>
      <c r="N125" s="108">
        <v>20.387947910000001</v>
      </c>
      <c r="O125" s="108">
        <v>183.194136945</v>
      </c>
      <c r="P125" s="108">
        <v>20.996597314999999</v>
      </c>
      <c r="Q125" s="108">
        <v>42.561415789999998</v>
      </c>
      <c r="S125" s="107">
        <v>2008</v>
      </c>
      <c r="T125" s="108">
        <v>19.54595651</v>
      </c>
      <c r="U125" s="108">
        <v>6.1199999999999996E-3</v>
      </c>
      <c r="V125" s="99">
        <v>0.51200029999999996</v>
      </c>
      <c r="W125" s="104">
        <v>1.8711000000000001E-3</v>
      </c>
      <c r="X125" s="108">
        <v>0.32200000000000001</v>
      </c>
      <c r="Z125" s="107">
        <v>2008</v>
      </c>
      <c r="AA125" s="108">
        <v>155.03833000500001</v>
      </c>
      <c r="AB125" s="108">
        <v>3.60046</v>
      </c>
      <c r="AC125" s="99">
        <v>18.84161104</v>
      </c>
      <c r="AD125" s="134">
        <v>6.6735900000000001E-2</v>
      </c>
      <c r="AE125" s="108">
        <v>5.6470000000000002</v>
      </c>
      <c r="AG125" s="107">
        <v>2008</v>
      </c>
      <c r="AH125" s="108">
        <v>17.727787315</v>
      </c>
      <c r="AI125" s="108">
        <v>3.1448100000000001</v>
      </c>
      <c r="AJ125" s="108">
        <v>0.124</v>
      </c>
      <c r="AL125" s="107">
        <v>2008</v>
      </c>
      <c r="AM125" s="108">
        <v>41.90201579</v>
      </c>
      <c r="AN125" s="108">
        <v>0.64839999999999998</v>
      </c>
      <c r="AO125" s="108">
        <v>1.0999999999999999E-2</v>
      </c>
    </row>
    <row r="126" spans="13:41">
      <c r="M126" s="107">
        <v>2009</v>
      </c>
      <c r="N126" s="108">
        <v>22.540028083999999</v>
      </c>
      <c r="O126" s="108">
        <v>191.786021801</v>
      </c>
      <c r="P126" s="108">
        <v>21.881669432999999</v>
      </c>
      <c r="Q126" s="108">
        <v>40.931318300999997</v>
      </c>
      <c r="S126" s="107">
        <v>2009</v>
      </c>
      <c r="T126" s="108">
        <v>21.671010204000002</v>
      </c>
      <c r="U126" s="108">
        <v>1.3990000000000001E-2</v>
      </c>
      <c r="V126" s="99">
        <v>0.5270359</v>
      </c>
      <c r="W126" s="104">
        <v>9.9197999999999995E-4</v>
      </c>
      <c r="X126" s="108">
        <v>0.32700000000000001</v>
      </c>
      <c r="Z126" s="107">
        <v>2009</v>
      </c>
      <c r="AA126" s="108">
        <v>162.592660061</v>
      </c>
      <c r="AB126" s="108">
        <v>4.0110599999999996</v>
      </c>
      <c r="AC126" s="99">
        <v>19.394921119999999</v>
      </c>
      <c r="AD126" s="134">
        <v>3.5380620000000002E-2</v>
      </c>
      <c r="AE126" s="108">
        <v>5.7519999999999998</v>
      </c>
      <c r="AG126" s="107">
        <v>2009</v>
      </c>
      <c r="AH126" s="108">
        <v>18.822779433000001</v>
      </c>
      <c r="AI126" s="108">
        <v>2.9318900000000001</v>
      </c>
      <c r="AJ126" s="108">
        <v>0.127</v>
      </c>
      <c r="AL126" s="107">
        <v>2009</v>
      </c>
      <c r="AM126" s="108">
        <v>40.205538300999997</v>
      </c>
      <c r="AN126" s="108">
        <v>0.71477999999999997</v>
      </c>
      <c r="AO126" s="108">
        <v>1.0999999999999999E-2</v>
      </c>
    </row>
    <row r="127" spans="13:41">
      <c r="M127" s="107">
        <v>2010</v>
      </c>
      <c r="N127" s="108">
        <v>21.776305162</v>
      </c>
      <c r="O127" s="108">
        <v>198.81997597899999</v>
      </c>
      <c r="P127" s="108">
        <v>24.026720326</v>
      </c>
      <c r="Q127" s="108">
        <v>34.933336793000002</v>
      </c>
      <c r="S127" s="107">
        <v>2010</v>
      </c>
      <c r="T127" s="108">
        <v>20.911976822</v>
      </c>
      <c r="U127" s="108">
        <v>1.524E-2</v>
      </c>
      <c r="V127" s="99">
        <v>0.4929538</v>
      </c>
      <c r="W127" s="104">
        <v>1.1345400000000001E-3</v>
      </c>
      <c r="X127" s="108">
        <v>0.35499999999999998</v>
      </c>
      <c r="Z127" s="107">
        <v>2010</v>
      </c>
      <c r="AA127" s="108">
        <v>170.266020879</v>
      </c>
      <c r="AB127" s="108">
        <v>4.1417900000000003</v>
      </c>
      <c r="AC127" s="99">
        <v>18.14069984</v>
      </c>
      <c r="AD127" s="134">
        <v>4.0465260000000003E-2</v>
      </c>
      <c r="AE127" s="108">
        <v>6.2309999999999999</v>
      </c>
      <c r="AG127" s="107">
        <v>2010</v>
      </c>
      <c r="AH127" s="108">
        <v>20.188270326000001</v>
      </c>
      <c r="AI127" s="108">
        <v>3.7014499999999999</v>
      </c>
      <c r="AJ127" s="108">
        <v>0.13700000000000001</v>
      </c>
      <c r="AL127" s="107">
        <v>2010</v>
      </c>
      <c r="AM127" s="108">
        <v>34.183736793000001</v>
      </c>
      <c r="AN127" s="108">
        <v>0.73760000000000003</v>
      </c>
      <c r="AO127" s="108">
        <v>1.2E-2</v>
      </c>
    </row>
    <row r="128" spans="13:41">
      <c r="M128" s="63">
        <v>2011</v>
      </c>
      <c r="N128" s="49">
        <v>27.290652570999999</v>
      </c>
      <c r="O128" s="49">
        <v>216.12246360500001</v>
      </c>
      <c r="P128" s="49">
        <v>25.793510973</v>
      </c>
      <c r="Q128" s="49">
        <v>38.540232171</v>
      </c>
      <c r="R128" s="132"/>
      <c r="S128" s="63">
        <v>2011</v>
      </c>
      <c r="T128" s="108">
        <v>26.442416991000002</v>
      </c>
      <c r="U128" s="108">
        <v>8.2900000000000005E-3</v>
      </c>
      <c r="V128" s="99">
        <v>0.49568630000000002</v>
      </c>
      <c r="W128" s="104">
        <v>1.25928E-3</v>
      </c>
      <c r="X128" s="108">
        <v>0.34300000000000003</v>
      </c>
      <c r="Z128" s="63">
        <v>2011</v>
      </c>
      <c r="AA128" s="108">
        <v>190.38240344499999</v>
      </c>
      <c r="AB128" s="108">
        <v>1.43289</v>
      </c>
      <c r="AC128" s="99">
        <v>18.241255840000001</v>
      </c>
      <c r="AD128" s="134">
        <v>4.4914320000000001E-2</v>
      </c>
      <c r="AE128" s="108">
        <v>6.0209999999999999</v>
      </c>
      <c r="AG128" s="63">
        <v>2011</v>
      </c>
      <c r="AH128" s="108">
        <v>22.019020973</v>
      </c>
      <c r="AI128" s="108">
        <v>3.6414900000000001</v>
      </c>
      <c r="AJ128" s="108">
        <v>0.13300000000000001</v>
      </c>
      <c r="AL128" s="63">
        <v>2011</v>
      </c>
      <c r="AM128" s="108">
        <v>38.273232170999997</v>
      </c>
      <c r="AN128" s="108">
        <v>0.255</v>
      </c>
      <c r="AO128" s="108">
        <v>1.2E-2</v>
      </c>
    </row>
    <row r="129" spans="2:41">
      <c r="M129" s="63">
        <v>2012</v>
      </c>
      <c r="N129" s="49">
        <v>31.858878606000001</v>
      </c>
      <c r="O129" s="49">
        <v>251.80441056800001</v>
      </c>
      <c r="P129" s="49">
        <v>31.231436947999999</v>
      </c>
      <c r="Q129" s="49">
        <v>41.675591601999997</v>
      </c>
      <c r="R129" s="132"/>
      <c r="S129" s="63">
        <v>2012</v>
      </c>
      <c r="T129" s="108">
        <v>31.030614625999998</v>
      </c>
      <c r="U129" s="108">
        <v>7.2700000000000004E-3</v>
      </c>
      <c r="V129" s="99">
        <v>0.49064560000000002</v>
      </c>
      <c r="W129" s="104">
        <v>1.3483799999999999E-3</v>
      </c>
      <c r="X129" s="108">
        <v>0.32900000000000001</v>
      </c>
      <c r="Z129" s="63">
        <v>2012</v>
      </c>
      <c r="AA129" s="108">
        <v>226.96054026799999</v>
      </c>
      <c r="AB129" s="108">
        <v>0.95801999999999998</v>
      </c>
      <c r="AC129" s="99">
        <v>18.05575808</v>
      </c>
      <c r="AD129" s="134">
        <v>4.8092219999999998E-2</v>
      </c>
      <c r="AE129" s="108">
        <v>5.782</v>
      </c>
      <c r="AG129" s="63">
        <v>2012</v>
      </c>
      <c r="AH129" s="108">
        <v>27.190786948</v>
      </c>
      <c r="AI129" s="108">
        <v>3.9136500000000001</v>
      </c>
      <c r="AJ129" s="108">
        <v>0.127</v>
      </c>
      <c r="AL129" s="63">
        <v>2012</v>
      </c>
      <c r="AM129" s="108">
        <v>41.494151602000002</v>
      </c>
      <c r="AN129" s="108">
        <v>0.17044000000000001</v>
      </c>
      <c r="AO129" s="108">
        <v>1.0999999999999999E-2</v>
      </c>
    </row>
    <row r="130" spans="2:41">
      <c r="M130" s="63">
        <v>2013</v>
      </c>
      <c r="N130" s="49">
        <v>33.985928485000002</v>
      </c>
      <c r="O130" s="49">
        <v>271.920701743</v>
      </c>
      <c r="P130" s="49">
        <v>32.649132227999999</v>
      </c>
      <c r="Q130" s="49">
        <v>38.759420883899999</v>
      </c>
      <c r="R130" s="132"/>
      <c r="S130" s="63">
        <v>2013</v>
      </c>
      <c r="T130" s="108">
        <v>33.111912365000002</v>
      </c>
      <c r="U130" s="108">
        <v>6.45E-3</v>
      </c>
      <c r="V130" s="99">
        <v>0.50440989999999997</v>
      </c>
      <c r="W130" s="104">
        <v>2.1562199999999999E-3</v>
      </c>
      <c r="X130" s="108">
        <v>0.36099999999999999</v>
      </c>
      <c r="Z130" s="63">
        <v>2013</v>
      </c>
      <c r="AA130" s="108">
        <v>246.03823224300001</v>
      </c>
      <c r="AB130" s="108">
        <v>0.90327999999999997</v>
      </c>
      <c r="AC130" s="99">
        <v>18.56228432</v>
      </c>
      <c r="AD130" s="134">
        <v>7.6905180000000004E-2</v>
      </c>
      <c r="AE130" s="108">
        <v>6.34</v>
      </c>
      <c r="AG130" s="63">
        <v>2013</v>
      </c>
      <c r="AH130" s="108">
        <v>26.966232227999999</v>
      </c>
      <c r="AI130" s="108">
        <v>5.5429000000000004</v>
      </c>
      <c r="AJ130" s="108">
        <v>0.14000000000000001</v>
      </c>
      <c r="AL130" s="63">
        <v>2013</v>
      </c>
      <c r="AM130" s="108">
        <v>38.585920883900002</v>
      </c>
      <c r="AN130" s="108">
        <v>0.1615</v>
      </c>
      <c r="AO130" s="108">
        <v>1.2E-2</v>
      </c>
    </row>
    <row r="131" spans="2:41">
      <c r="M131" s="63">
        <v>2014</v>
      </c>
      <c r="N131" s="49">
        <v>31.217746964</v>
      </c>
      <c r="O131" s="49">
        <v>229.55086191699999</v>
      </c>
      <c r="P131" s="49">
        <v>30.890262531000001</v>
      </c>
      <c r="Q131" s="49">
        <v>53.242973362999997</v>
      </c>
      <c r="R131" s="132"/>
      <c r="S131" s="63">
        <v>2014</v>
      </c>
      <c r="T131" s="108">
        <v>30.354738884</v>
      </c>
      <c r="U131" s="108">
        <v>6.8999999999999999E-3</v>
      </c>
      <c r="V131" s="99">
        <v>0.49851230000000002</v>
      </c>
      <c r="W131" s="104">
        <v>2.5957799999999998E-3</v>
      </c>
      <c r="X131" s="108">
        <v>0.35499999999999998</v>
      </c>
      <c r="Z131" s="63">
        <v>2014</v>
      </c>
      <c r="AA131" s="108">
        <v>204.25352645699999</v>
      </c>
      <c r="AB131" s="108">
        <v>0.62749999999999995</v>
      </c>
      <c r="AC131" s="99">
        <v>18.345252639999998</v>
      </c>
      <c r="AD131" s="134">
        <v>9.2582819999999996E-2</v>
      </c>
      <c r="AE131" s="108">
        <v>6.2320000000000002</v>
      </c>
      <c r="AG131" s="63">
        <v>2014</v>
      </c>
      <c r="AH131" s="108">
        <v>26.407372531</v>
      </c>
      <c r="AI131" s="108">
        <v>4.3458899999999998</v>
      </c>
      <c r="AJ131" s="108">
        <v>0.13700000000000001</v>
      </c>
      <c r="AL131" s="63">
        <v>2014</v>
      </c>
      <c r="AM131" s="108">
        <v>53.119073362999998</v>
      </c>
      <c r="AN131" s="108">
        <v>0.1119</v>
      </c>
      <c r="AO131" s="108">
        <v>1.2E-2</v>
      </c>
    </row>
    <row r="132" spans="2:41">
      <c r="M132" s="63">
        <v>2015</v>
      </c>
      <c r="N132" s="49">
        <v>32.980068170000003</v>
      </c>
      <c r="O132" s="49">
        <v>237.88832641600001</v>
      </c>
      <c r="P132" s="49">
        <v>31.632391930000001</v>
      </c>
      <c r="Q132" s="49">
        <v>61.051838455000002</v>
      </c>
      <c r="R132" s="132"/>
      <c r="S132" s="63">
        <v>2015</v>
      </c>
      <c r="T132" s="108">
        <v>32.134751610000002</v>
      </c>
      <c r="U132" s="108">
        <v>3.8999999999999998E-3</v>
      </c>
      <c r="V132" s="99">
        <v>0.4817302</v>
      </c>
      <c r="W132" s="104">
        <v>7.6863599999999997E-3</v>
      </c>
      <c r="X132" s="108">
        <v>0.35199999999999998</v>
      </c>
      <c r="Z132" s="63">
        <v>2015</v>
      </c>
      <c r="AA132" s="108">
        <v>213.09244821600001</v>
      </c>
      <c r="AB132" s="108">
        <v>0.61106000000000005</v>
      </c>
      <c r="AC132" s="99">
        <v>17.727671359999999</v>
      </c>
      <c r="AD132" s="134">
        <v>0.27414684</v>
      </c>
      <c r="AE132" s="108">
        <v>6.1829999999999998</v>
      </c>
      <c r="AG132" s="63">
        <v>2015</v>
      </c>
      <c r="AH132" s="108">
        <v>28.03067193</v>
      </c>
      <c r="AI132" s="108">
        <v>3.4657200000000001</v>
      </c>
      <c r="AJ132" s="108">
        <v>0.13600000000000001</v>
      </c>
      <c r="AL132" s="63">
        <v>2015</v>
      </c>
      <c r="AM132" s="108">
        <v>60.932938454999999</v>
      </c>
      <c r="AN132" s="108">
        <v>0.1069</v>
      </c>
      <c r="AO132" s="108">
        <v>1.2E-2</v>
      </c>
    </row>
    <row r="133" spans="2:41">
      <c r="M133" s="63">
        <v>2016</v>
      </c>
      <c r="N133" s="49">
        <v>29.767833536000001</v>
      </c>
      <c r="O133" s="49">
        <v>234.53781211</v>
      </c>
      <c r="P133" s="49">
        <v>33.73529491</v>
      </c>
      <c r="Q133" s="49">
        <v>40.524611751999998</v>
      </c>
      <c r="R133" s="132"/>
      <c r="S133" s="63">
        <v>2016</v>
      </c>
      <c r="T133" s="108">
        <v>28.044116496000001</v>
      </c>
      <c r="U133" s="108">
        <v>4.5100000000000001E-3</v>
      </c>
      <c r="V133" s="99">
        <v>0.45786159999999998</v>
      </c>
      <c r="W133" s="104">
        <v>1.0454399999999999E-3</v>
      </c>
      <c r="X133" s="108">
        <v>0.38300000000000001</v>
      </c>
      <c r="Z133" s="63">
        <v>2016</v>
      </c>
      <c r="AA133" s="108">
        <v>200.05123786999997</v>
      </c>
      <c r="AB133" s="108">
        <v>0.63927999999999996</v>
      </c>
      <c r="AC133" s="99">
        <v>16.84930688</v>
      </c>
      <c r="AD133" s="134">
        <v>3.7287359999999999E-2</v>
      </c>
      <c r="AE133" s="108">
        <v>6.7190000000000003</v>
      </c>
      <c r="AG133" s="63">
        <v>2016</v>
      </c>
      <c r="AH133" s="108">
        <v>29.13376491</v>
      </c>
      <c r="AI133" s="108">
        <v>4.1279899999999996</v>
      </c>
      <c r="AJ133" s="108">
        <v>0.14799999999999999</v>
      </c>
      <c r="AL133" s="63">
        <v>2016</v>
      </c>
      <c r="AM133" s="108">
        <v>40.392561751999992</v>
      </c>
      <c r="AN133" s="108">
        <v>0.11612</v>
      </c>
      <c r="AO133" s="108">
        <v>1.2999999999999999E-2</v>
      </c>
    </row>
    <row r="134" spans="2:41">
      <c r="M134" s="63">
        <v>2017</v>
      </c>
      <c r="N134" s="49">
        <v>32.334072554000002</v>
      </c>
      <c r="O134" s="49">
        <v>237.12913453900001</v>
      </c>
      <c r="P134" s="49">
        <v>35.788007475999997</v>
      </c>
      <c r="Q134" s="49">
        <v>38.569501062999997</v>
      </c>
      <c r="R134" s="132"/>
      <c r="S134" s="63">
        <v>2017</v>
      </c>
      <c r="T134" s="108">
        <v>31.545348734000001</v>
      </c>
      <c r="U134" s="108">
        <v>7.0799999999999995E-3</v>
      </c>
      <c r="V134" s="99">
        <v>0.43968570000000001</v>
      </c>
      <c r="W134" s="104">
        <v>2.9581199999999998E-3</v>
      </c>
      <c r="X134" s="108">
        <v>0.33900000000000002</v>
      </c>
      <c r="Z134" s="63">
        <v>2017</v>
      </c>
      <c r="AA134" s="108">
        <v>214.84728449900001</v>
      </c>
      <c r="AB134" s="108">
        <v>3.891E-2</v>
      </c>
      <c r="AC134" s="99">
        <v>16.18043376</v>
      </c>
      <c r="AD134" s="134">
        <v>0.10550627999999999</v>
      </c>
      <c r="AE134" s="108">
        <v>5.9569999999999999</v>
      </c>
      <c r="AG134" s="63">
        <v>2017</v>
      </c>
      <c r="AH134" s="108">
        <v>32.396026374000009</v>
      </c>
      <c r="AI134" s="108">
        <v>2.8623699999999999</v>
      </c>
      <c r="AJ134" s="108">
        <v>0.13100000000000001</v>
      </c>
      <c r="AL134" s="63">
        <v>2017</v>
      </c>
      <c r="AM134" s="108">
        <v>38.551351062999998</v>
      </c>
      <c r="AN134" s="108">
        <v>6.1500000000000001E-3</v>
      </c>
      <c r="AO134" s="108">
        <v>1.2E-2</v>
      </c>
    </row>
    <row r="135" spans="2:41">
      <c r="M135" s="63">
        <v>2018</v>
      </c>
      <c r="N135" s="49">
        <v>35.924332002</v>
      </c>
      <c r="O135" s="49">
        <v>266.697346864</v>
      </c>
      <c r="P135" s="49">
        <v>40.232453843000002</v>
      </c>
      <c r="Q135" s="49">
        <v>42.655907765000002</v>
      </c>
      <c r="R135" s="132"/>
      <c r="S135" s="63">
        <v>2018</v>
      </c>
      <c r="T135" s="49">
        <v>35.151554502000003</v>
      </c>
      <c r="U135" s="49">
        <v>9.4299999999999991E-3</v>
      </c>
      <c r="V135" s="99">
        <v>0.45106059999999998</v>
      </c>
      <c r="W135" s="104">
        <v>2.2869000000000001E-3</v>
      </c>
      <c r="X135" s="49">
        <v>0.31</v>
      </c>
      <c r="Z135" s="63">
        <v>2018</v>
      </c>
      <c r="AA135" s="49">
        <v>244.52356068399999</v>
      </c>
      <c r="AB135" s="49">
        <v>4.9189999999999998E-2</v>
      </c>
      <c r="AC135" s="99">
        <v>16.599030079999999</v>
      </c>
      <c r="AD135" s="134">
        <v>8.1566100000000002E-2</v>
      </c>
      <c r="AE135" s="49">
        <v>5.444</v>
      </c>
      <c r="AG135" s="63">
        <v>2018</v>
      </c>
      <c r="AH135" s="49">
        <v>36.893488843</v>
      </c>
      <c r="AI135" s="49">
        <v>3.2189649999999999</v>
      </c>
      <c r="AJ135" s="49">
        <v>0.12</v>
      </c>
      <c r="AL135" s="63">
        <v>2018</v>
      </c>
      <c r="AM135" s="49">
        <v>42.638437764999999</v>
      </c>
      <c r="AN135" s="49">
        <v>6.4700000000000001E-3</v>
      </c>
      <c r="AO135" s="49">
        <v>1.0999999999999999E-2</v>
      </c>
    </row>
    <row r="136" spans="2:41">
      <c r="M136" s="107">
        <v>2019</v>
      </c>
      <c r="N136" s="108">
        <v>29.276499239</v>
      </c>
      <c r="O136" s="108">
        <v>224.10617069599999</v>
      </c>
      <c r="P136" s="108">
        <v>35.380148834000003</v>
      </c>
      <c r="Q136" s="108">
        <v>30.091913844</v>
      </c>
      <c r="S136" s="63">
        <v>2019</v>
      </c>
      <c r="T136" s="49">
        <v>28.530173559000001</v>
      </c>
      <c r="U136" s="49">
        <v>6.9699999999999996E-3</v>
      </c>
      <c r="V136" s="99">
        <v>0.44130429999999998</v>
      </c>
      <c r="W136" s="104">
        <v>1.05138E-3</v>
      </c>
      <c r="X136" s="49">
        <v>0.29699999999999999</v>
      </c>
      <c r="Z136" s="63">
        <v>2019</v>
      </c>
      <c r="AA136" s="49">
        <v>202.582583236</v>
      </c>
      <c r="AB136" s="49">
        <v>3.6089999999999997E-2</v>
      </c>
      <c r="AC136" s="99">
        <v>16.239998239999998</v>
      </c>
      <c r="AD136" s="134">
        <v>3.749922E-2</v>
      </c>
      <c r="AE136" s="49">
        <v>5.21</v>
      </c>
      <c r="AG136" s="63">
        <v>2019</v>
      </c>
      <c r="AH136" s="49">
        <v>33.531747834000001</v>
      </c>
      <c r="AI136" s="49">
        <v>1.733401</v>
      </c>
      <c r="AJ136" s="49">
        <v>0.115</v>
      </c>
      <c r="AL136" s="63">
        <v>2019</v>
      </c>
      <c r="AM136" s="49">
        <v>30.077373844</v>
      </c>
      <c r="AN136" s="49">
        <v>4.5399999999999998E-3</v>
      </c>
      <c r="AO136" s="49">
        <v>0.01</v>
      </c>
    </row>
    <row r="137" spans="2:41">
      <c r="M137" s="107">
        <v>2020</v>
      </c>
      <c r="N137" s="108">
        <v>27.160108193999999</v>
      </c>
      <c r="O137" s="108">
        <v>223.275968245</v>
      </c>
      <c r="P137" s="108">
        <v>33.248227524000001</v>
      </c>
      <c r="Q137" s="108">
        <v>48.328730729</v>
      </c>
      <c r="S137" s="63">
        <v>2020</v>
      </c>
      <c r="T137" s="49">
        <v>26.400835294</v>
      </c>
      <c r="U137" s="49">
        <v>5.9699999999999996E-3</v>
      </c>
      <c r="V137" s="99">
        <v>0.44640210000000002</v>
      </c>
      <c r="W137" s="104">
        <v>1.9008E-3</v>
      </c>
      <c r="X137" s="49">
        <v>0.30499999999999999</v>
      </c>
      <c r="Z137" s="63">
        <v>2020</v>
      </c>
      <c r="AA137" s="49">
        <v>201.391055765</v>
      </c>
      <c r="AB137" s="49">
        <v>3.1519999999999999E-2</v>
      </c>
      <c r="AC137" s="99">
        <v>16.427597280000001</v>
      </c>
      <c r="AD137" s="134">
        <v>6.77952E-2</v>
      </c>
      <c r="AE137" s="49">
        <v>5.3579999999999997</v>
      </c>
      <c r="AG137" s="63">
        <v>2020</v>
      </c>
      <c r="AH137" s="49">
        <v>31.910716524000001</v>
      </c>
      <c r="AI137" s="49">
        <v>1.219511</v>
      </c>
      <c r="AJ137" s="49">
        <v>0.11799999999999999</v>
      </c>
      <c r="AL137" s="63">
        <v>2020</v>
      </c>
      <c r="AM137" s="49">
        <v>48.311790729000002</v>
      </c>
      <c r="AN137" s="49">
        <v>5.94E-3</v>
      </c>
      <c r="AO137" s="49">
        <v>1.0999999999999999E-2</v>
      </c>
    </row>
    <row r="138" spans="2:41">
      <c r="M138" s="34" t="s">
        <v>260</v>
      </c>
      <c r="N138" s="292">
        <f>N137-N107*100/N107</f>
        <v>-72.839891805999997</v>
      </c>
      <c r="O138" s="292">
        <f t="shared" ref="O138:AO138" si="12">O137-O107*100/O107</f>
        <v>123.275968245</v>
      </c>
      <c r="P138" s="292">
        <f t="shared" si="12"/>
        <v>-66.751772475999999</v>
      </c>
      <c r="Q138" s="292">
        <f t="shared" si="12"/>
        <v>-51.671269270999986</v>
      </c>
      <c r="R138" s="292"/>
      <c r="S138" s="292" t="s">
        <v>260</v>
      </c>
      <c r="T138" s="292">
        <f t="shared" si="12"/>
        <v>-73.599164705999996</v>
      </c>
      <c r="U138" s="292">
        <f t="shared" si="12"/>
        <v>-99.994029999999995</v>
      </c>
      <c r="V138" s="292">
        <f t="shared" si="12"/>
        <v>-99.5535979</v>
      </c>
      <c r="W138" s="292">
        <f t="shared" si="12"/>
        <v>-99.998099199999999</v>
      </c>
      <c r="X138" s="292">
        <f t="shared" si="12"/>
        <v>-99.694999999999993</v>
      </c>
      <c r="Y138" s="292"/>
      <c r="Z138" s="292" t="s">
        <v>260</v>
      </c>
      <c r="AA138" s="292">
        <f t="shared" si="12"/>
        <v>101.391055765</v>
      </c>
      <c r="AB138" s="292">
        <f t="shared" si="12"/>
        <v>-99.96848</v>
      </c>
      <c r="AC138" s="292">
        <f t="shared" si="12"/>
        <v>-83.572402719999999</v>
      </c>
      <c r="AD138" s="292">
        <f t="shared" si="12"/>
        <v>-99.932204799999994</v>
      </c>
      <c r="AE138" s="292">
        <f t="shared" si="12"/>
        <v>-94.641999999999996</v>
      </c>
      <c r="AF138" s="292"/>
      <c r="AG138" s="292" t="s">
        <v>260</v>
      </c>
      <c r="AH138" s="292">
        <f t="shared" si="12"/>
        <v>-68.089283475999991</v>
      </c>
      <c r="AI138" s="292">
        <f t="shared" si="12"/>
        <v>-98.780489000000003</v>
      </c>
      <c r="AJ138" s="292">
        <f t="shared" si="12"/>
        <v>-99.882000000000005</v>
      </c>
      <c r="AK138" s="292"/>
      <c r="AL138" s="292" t="s">
        <v>260</v>
      </c>
      <c r="AM138" s="292">
        <f t="shared" si="12"/>
        <v>-51.688209271000012</v>
      </c>
      <c r="AN138" s="292">
        <f t="shared" si="12"/>
        <v>-99.994060000000005</v>
      </c>
      <c r="AO138" s="292">
        <f t="shared" si="12"/>
        <v>-99.989000000000004</v>
      </c>
    </row>
    <row r="139" spans="2:41" ht="13.2">
      <c r="B139" s="301" t="s">
        <v>253</v>
      </c>
      <c r="C139" s="302">
        <v>1990</v>
      </c>
      <c r="D139" s="302">
        <v>1991</v>
      </c>
      <c r="E139" s="302">
        <v>1992</v>
      </c>
      <c r="F139" s="302">
        <v>1993</v>
      </c>
      <c r="G139" s="302">
        <v>1994</v>
      </c>
      <c r="H139" s="302">
        <v>1995</v>
      </c>
      <c r="I139" s="302">
        <v>1996</v>
      </c>
      <c r="J139" s="302">
        <v>1997</v>
      </c>
    </row>
    <row r="140" spans="2:41" ht="22.8">
      <c r="B140" s="297" t="s">
        <v>256</v>
      </c>
      <c r="C140" s="298">
        <v>20304.803</v>
      </c>
      <c r="D140" s="298">
        <v>17925.707999999999</v>
      </c>
      <c r="E140" s="298">
        <v>14295.314</v>
      </c>
      <c r="F140" s="298">
        <v>10523.65</v>
      </c>
      <c r="G140" s="298">
        <v>7277.6139999999996</v>
      </c>
      <c r="H140" s="298">
        <v>5332.9560000000001</v>
      </c>
      <c r="I140" s="298">
        <v>5136.6099999999997</v>
      </c>
      <c r="J140" s="298">
        <v>5506.4089999999997</v>
      </c>
      <c r="M140" s="40" t="s">
        <v>16</v>
      </c>
      <c r="N140" s="41" t="s">
        <v>9</v>
      </c>
      <c r="O140" s="41" t="s">
        <v>10</v>
      </c>
      <c r="P140" s="41" t="s">
        <v>328</v>
      </c>
      <c r="Q140" s="41" t="s">
        <v>12</v>
      </c>
      <c r="S140" s="40" t="s">
        <v>16</v>
      </c>
      <c r="T140" s="41" t="s">
        <v>27</v>
      </c>
      <c r="U140" s="41" t="s">
        <v>31</v>
      </c>
      <c r="V140" s="97" t="s">
        <v>36</v>
      </c>
      <c r="W140" s="97" t="s">
        <v>43</v>
      </c>
      <c r="X140" s="41" t="s">
        <v>45</v>
      </c>
      <c r="Z140" s="40" t="s">
        <v>16</v>
      </c>
      <c r="AA140" s="41" t="s">
        <v>27</v>
      </c>
      <c r="AB140" s="41" t="s">
        <v>31</v>
      </c>
      <c r="AC140" s="97" t="s">
        <v>36</v>
      </c>
      <c r="AD140" s="97" t="s">
        <v>43</v>
      </c>
      <c r="AE140" s="41" t="s">
        <v>45</v>
      </c>
      <c r="AG140" s="40" t="s">
        <v>16</v>
      </c>
      <c r="AH140" s="41" t="s">
        <v>27</v>
      </c>
      <c r="AI140" s="41" t="s">
        <v>31</v>
      </c>
      <c r="AJ140" s="41" t="s">
        <v>45</v>
      </c>
      <c r="AL140" s="334" t="s">
        <v>16</v>
      </c>
      <c r="AM140" s="41" t="s">
        <v>27</v>
      </c>
      <c r="AN140" s="41" t="s">
        <v>31</v>
      </c>
      <c r="AO140" s="41" t="s">
        <v>45</v>
      </c>
    </row>
    <row r="141" spans="2:41" ht="15.6">
      <c r="B141" s="297" t="s">
        <v>257</v>
      </c>
      <c r="C141" s="108">
        <v>183.187663266501</v>
      </c>
      <c r="D141" s="108">
        <v>176.40417215587499</v>
      </c>
      <c r="E141" s="108">
        <v>159.66473786200899</v>
      </c>
      <c r="F141" s="108">
        <v>141.48553983095101</v>
      </c>
      <c r="G141" s="108">
        <v>114.784384993248</v>
      </c>
      <c r="H141" s="108">
        <v>103.64720523123501</v>
      </c>
      <c r="I141" s="108">
        <v>99.975788173511802</v>
      </c>
      <c r="J141" s="108">
        <v>102.63264630346799</v>
      </c>
      <c r="M141" s="63">
        <v>2018</v>
      </c>
      <c r="N141" s="49">
        <v>35.924332002</v>
      </c>
      <c r="O141" s="49">
        <v>266.697346864</v>
      </c>
      <c r="P141" s="49">
        <v>40.232453843000002</v>
      </c>
      <c r="Q141" s="49">
        <v>42.655907765000002</v>
      </c>
      <c r="S141" s="63">
        <v>2018</v>
      </c>
      <c r="T141" s="49">
        <v>35.151554502000003</v>
      </c>
      <c r="U141" s="49">
        <v>9.4299999999999991E-3</v>
      </c>
      <c r="V141" s="99">
        <v>0.45106059999999998</v>
      </c>
      <c r="W141" s="104">
        <v>2.2869000000000001E-3</v>
      </c>
      <c r="X141" s="49">
        <v>0.31</v>
      </c>
      <c r="Z141" s="63">
        <v>2018</v>
      </c>
      <c r="AA141" s="49">
        <v>244.52356068399999</v>
      </c>
      <c r="AB141" s="49">
        <v>4.9189999999999998E-2</v>
      </c>
      <c r="AC141" s="99">
        <v>16.599030079999999</v>
      </c>
      <c r="AD141" s="134">
        <v>8.1566100000000002E-2</v>
      </c>
      <c r="AE141" s="49">
        <v>5.444</v>
      </c>
      <c r="AG141" s="63">
        <v>2018</v>
      </c>
      <c r="AH141" s="49">
        <v>36.893488843</v>
      </c>
      <c r="AI141" s="49">
        <v>3.2189649999999999</v>
      </c>
      <c r="AJ141" s="49">
        <v>0.12</v>
      </c>
      <c r="AL141" s="63">
        <v>2018</v>
      </c>
      <c r="AM141" s="49">
        <v>42.638437764999999</v>
      </c>
      <c r="AN141" s="49">
        <v>6.4700000000000001E-3</v>
      </c>
      <c r="AO141" s="49">
        <v>1.0999999999999999E-2</v>
      </c>
    </row>
    <row r="142" spans="2:41" ht="15.6">
      <c r="B142" s="297" t="s">
        <v>258</v>
      </c>
      <c r="C142" s="108">
        <v>13.3513914370269</v>
      </c>
      <c r="D142" s="108">
        <v>14.0527660187274</v>
      </c>
      <c r="E142" s="108">
        <v>12.5189685385182</v>
      </c>
      <c r="F142" s="108">
        <v>6.2095943232983597</v>
      </c>
      <c r="G142" s="108">
        <v>4.7696784810753101</v>
      </c>
      <c r="H142" s="108">
        <v>4.1693081780687598</v>
      </c>
      <c r="I142" s="108">
        <v>4.1142184409159501</v>
      </c>
      <c r="J142" s="108">
        <v>5.2183134536499498</v>
      </c>
      <c r="M142" s="107">
        <v>2019</v>
      </c>
      <c r="N142" s="108">
        <v>29.276499239</v>
      </c>
      <c r="O142" s="108">
        <v>224.10617069599999</v>
      </c>
      <c r="P142" s="108">
        <v>35.380148834000003</v>
      </c>
      <c r="Q142" s="108">
        <v>30.091913844</v>
      </c>
      <c r="S142" s="63">
        <v>2019</v>
      </c>
      <c r="T142" s="49">
        <v>28.530173559000001</v>
      </c>
      <c r="U142" s="49">
        <v>6.9699999999999996E-3</v>
      </c>
      <c r="V142" s="99">
        <v>0.44130429999999998</v>
      </c>
      <c r="W142" s="104">
        <v>1.05138E-3</v>
      </c>
      <c r="X142" s="49">
        <v>0.29699999999999999</v>
      </c>
      <c r="Z142" s="63">
        <v>2019</v>
      </c>
      <c r="AA142" s="49">
        <v>202.582583236</v>
      </c>
      <c r="AB142" s="49">
        <v>3.6089999999999997E-2</v>
      </c>
      <c r="AC142" s="99">
        <v>16.239998239999998</v>
      </c>
      <c r="AD142" s="134">
        <v>3.749922E-2</v>
      </c>
      <c r="AE142" s="49">
        <v>5.21</v>
      </c>
      <c r="AG142" s="63">
        <v>2019</v>
      </c>
      <c r="AH142" s="49">
        <v>33.531747834000001</v>
      </c>
      <c r="AI142" s="49">
        <v>1.733401</v>
      </c>
      <c r="AJ142" s="49">
        <v>0.115</v>
      </c>
      <c r="AL142" s="63">
        <v>2019</v>
      </c>
      <c r="AM142" s="49">
        <v>30.077373844</v>
      </c>
      <c r="AN142" s="49">
        <v>4.5399999999999998E-3</v>
      </c>
      <c r="AO142" s="49">
        <v>0.01</v>
      </c>
    </row>
    <row r="143" spans="2:41" ht="13.2">
      <c r="B143" s="297" t="s">
        <v>55</v>
      </c>
      <c r="C143" s="298" t="s">
        <v>254</v>
      </c>
      <c r="D143" s="298" t="s">
        <v>254</v>
      </c>
      <c r="E143" s="298" t="s">
        <v>254</v>
      </c>
      <c r="F143" s="298" t="s">
        <v>254</v>
      </c>
      <c r="G143" s="298" t="s">
        <v>254</v>
      </c>
      <c r="H143" s="298" t="s">
        <v>254</v>
      </c>
      <c r="I143" s="298" t="s">
        <v>254</v>
      </c>
      <c r="J143" s="298" t="s">
        <v>254</v>
      </c>
      <c r="M143" s="107">
        <v>2020</v>
      </c>
      <c r="N143" s="108">
        <v>27.160108193999999</v>
      </c>
      <c r="O143" s="108">
        <v>223.275968245</v>
      </c>
      <c r="P143" s="108">
        <v>33.248227524000001</v>
      </c>
      <c r="Q143" s="108">
        <v>48.328730729</v>
      </c>
      <c r="S143" s="63">
        <v>2020</v>
      </c>
      <c r="T143" s="49">
        <v>26.400835294</v>
      </c>
      <c r="U143" s="49">
        <v>5.9699999999999996E-3</v>
      </c>
      <c r="V143" s="99">
        <v>0.44640210000000002</v>
      </c>
      <c r="W143" s="104">
        <v>1.9008E-3</v>
      </c>
      <c r="X143" s="49">
        <v>0.30499999999999999</v>
      </c>
      <c r="Z143" s="63">
        <v>2020</v>
      </c>
      <c r="AA143" s="49">
        <v>201.391055765</v>
      </c>
      <c r="AB143" s="49">
        <v>3.1519999999999999E-2</v>
      </c>
      <c r="AC143" s="99">
        <v>16.427597280000001</v>
      </c>
      <c r="AD143" s="134">
        <v>6.77952E-2</v>
      </c>
      <c r="AE143" s="49">
        <v>5.3579999999999997</v>
      </c>
      <c r="AG143" s="63">
        <v>2020</v>
      </c>
      <c r="AH143" s="49">
        <v>31.910716524000001</v>
      </c>
      <c r="AI143" s="49">
        <v>1.219511</v>
      </c>
      <c r="AJ143" s="49">
        <v>0.11799999999999999</v>
      </c>
      <c r="AL143" s="63">
        <v>2020</v>
      </c>
      <c r="AM143" s="49">
        <v>48.311790729000002</v>
      </c>
      <c r="AN143" s="49">
        <v>5.94E-3</v>
      </c>
      <c r="AO143" s="49">
        <v>1.0999999999999999E-2</v>
      </c>
    </row>
    <row r="144" spans="2:41" ht="13.2">
      <c r="B144" s="297" t="s">
        <v>56</v>
      </c>
      <c r="C144" s="298" t="s">
        <v>254</v>
      </c>
      <c r="D144" s="298" t="s">
        <v>254</v>
      </c>
      <c r="E144" s="298" t="s">
        <v>254</v>
      </c>
      <c r="F144" s="298" t="s">
        <v>254</v>
      </c>
      <c r="G144" s="298" t="s">
        <v>254</v>
      </c>
      <c r="H144" s="298" t="s">
        <v>254</v>
      </c>
      <c r="I144" s="298" t="s">
        <v>254</v>
      </c>
      <c r="J144" s="298" t="s">
        <v>254</v>
      </c>
      <c r="M144" s="39" t="s">
        <v>312</v>
      </c>
      <c r="N144" s="91">
        <f>(N143-N141)*100/N141</f>
        <v>-24.39634453749084</v>
      </c>
      <c r="O144" s="91">
        <f t="shared" ref="O144:AO144" si="13">(O143-O141)*100/O141</f>
        <v>-16.281143824479948</v>
      </c>
      <c r="P144" s="91">
        <f t="shared" si="13"/>
        <v>-17.359682673730774</v>
      </c>
      <c r="Q144" s="91">
        <f t="shared" si="13"/>
        <v>13.299032329244342</v>
      </c>
      <c r="R144" s="91"/>
      <c r="S144" s="39" t="s">
        <v>312</v>
      </c>
      <c r="T144" s="91">
        <f t="shared" si="13"/>
        <v>-24.894259534104293</v>
      </c>
      <c r="U144" s="91">
        <f t="shared" si="13"/>
        <v>-36.691410392364794</v>
      </c>
      <c r="V144" s="91">
        <f t="shared" si="13"/>
        <v>-1.0327880555295574</v>
      </c>
      <c r="W144" s="91">
        <f t="shared" si="13"/>
        <v>-16.883116883116887</v>
      </c>
      <c r="X144" s="91">
        <f t="shared" si="13"/>
        <v>-1.6129032258064531</v>
      </c>
      <c r="Y144" s="91"/>
      <c r="Z144" s="39" t="s">
        <v>312</v>
      </c>
      <c r="AA144" s="91">
        <f t="shared" si="13"/>
        <v>-17.639406525222537</v>
      </c>
      <c r="AB144" s="91">
        <f t="shared" si="13"/>
        <v>-35.921935352713966</v>
      </c>
      <c r="AC144" s="91">
        <f t="shared" si="13"/>
        <v>-1.0327880555295559</v>
      </c>
      <c r="AD144" s="91">
        <f t="shared" si="13"/>
        <v>-16.883116883116887</v>
      </c>
      <c r="AE144" s="91">
        <f t="shared" si="13"/>
        <v>-1.5797207935341715</v>
      </c>
      <c r="AF144" s="91"/>
      <c r="AG144" s="39" t="s">
        <v>312</v>
      </c>
      <c r="AH144" s="91">
        <f t="shared" si="13"/>
        <v>-13.505831178515411</v>
      </c>
      <c r="AI144" s="91">
        <f t="shared" si="13"/>
        <v>-62.114810195202494</v>
      </c>
      <c r="AJ144" s="91">
        <f t="shared" si="13"/>
        <v>-1.6666666666666683</v>
      </c>
      <c r="AK144" s="91"/>
      <c r="AL144" s="39" t="s">
        <v>312</v>
      </c>
      <c r="AM144" s="91">
        <f t="shared" si="13"/>
        <v>13.305724274581669</v>
      </c>
      <c r="AN144" s="91">
        <f t="shared" si="13"/>
        <v>-8.1916537867078834</v>
      </c>
      <c r="AO144" s="91">
        <f t="shared" si="13"/>
        <v>0</v>
      </c>
    </row>
    <row r="145" spans="2:21" ht="13.2">
      <c r="B145" s="297" t="s">
        <v>57</v>
      </c>
      <c r="C145" s="298" t="s">
        <v>254</v>
      </c>
      <c r="D145" s="298" t="s">
        <v>254</v>
      </c>
      <c r="E145" s="298" t="s">
        <v>254</v>
      </c>
      <c r="F145" s="298" t="s">
        <v>254</v>
      </c>
      <c r="G145" s="298" t="s">
        <v>254</v>
      </c>
      <c r="H145" s="299">
        <v>3.0000000000000001E-3</v>
      </c>
      <c r="I145" s="299">
        <v>3.0000000000000001E-3</v>
      </c>
      <c r="J145" s="299">
        <v>4.0000000000000001E-3</v>
      </c>
    </row>
    <row r="146" spans="2:21" ht="13.2">
      <c r="B146" s="297" t="s">
        <v>58</v>
      </c>
      <c r="C146" s="298" t="s">
        <v>254</v>
      </c>
      <c r="D146" s="298" t="s">
        <v>254</v>
      </c>
      <c r="E146" s="298" t="s">
        <v>254</v>
      </c>
      <c r="F146" s="298" t="s">
        <v>254</v>
      </c>
      <c r="G146" s="298" t="s">
        <v>254</v>
      </c>
      <c r="H146" s="298" t="s">
        <v>254</v>
      </c>
      <c r="I146" s="298" t="s">
        <v>254</v>
      </c>
      <c r="J146" s="298" t="s">
        <v>254</v>
      </c>
    </row>
    <row r="147" spans="2:21" ht="13.2">
      <c r="B147" s="297" t="s">
        <v>255</v>
      </c>
      <c r="C147" s="298" t="s">
        <v>254</v>
      </c>
      <c r="D147" s="298" t="s">
        <v>254</v>
      </c>
      <c r="E147" s="298" t="s">
        <v>254</v>
      </c>
      <c r="F147" s="298" t="s">
        <v>254</v>
      </c>
      <c r="G147" s="298" t="s">
        <v>254</v>
      </c>
      <c r="H147" s="298" t="s">
        <v>254</v>
      </c>
      <c r="I147" s="298" t="s">
        <v>254</v>
      </c>
      <c r="J147" s="298" t="s">
        <v>254</v>
      </c>
      <c r="N147" s="34" t="s">
        <v>239</v>
      </c>
      <c r="Q147" s="34" t="s">
        <v>239</v>
      </c>
      <c r="T147" s="34" t="s">
        <v>239</v>
      </c>
    </row>
    <row r="148" spans="2:21" ht="13.2">
      <c r="B148" s="297"/>
      <c r="C148" s="298"/>
      <c r="D148" s="298"/>
      <c r="E148" s="298"/>
      <c r="F148" s="298"/>
      <c r="G148" s="298"/>
      <c r="H148" s="298"/>
      <c r="I148" s="298"/>
      <c r="J148" s="300"/>
      <c r="M148" s="39">
        <v>2018</v>
      </c>
      <c r="N148" s="161" t="s">
        <v>240</v>
      </c>
      <c r="O148" s="197" t="s">
        <v>28</v>
      </c>
      <c r="P148" s="39"/>
      <c r="Q148" s="161" t="s">
        <v>240</v>
      </c>
      <c r="R148" s="197" t="s">
        <v>6</v>
      </c>
      <c r="S148" s="39"/>
      <c r="T148" s="161" t="s">
        <v>240</v>
      </c>
      <c r="U148" s="197" t="s">
        <v>7</v>
      </c>
    </row>
    <row r="149" spans="2:21" ht="13.2">
      <c r="B149" s="301" t="s">
        <v>253</v>
      </c>
      <c r="C149" s="302">
        <v>1998</v>
      </c>
      <c r="D149" s="302">
        <v>1999</v>
      </c>
      <c r="E149" s="302">
        <v>2000</v>
      </c>
      <c r="F149" s="302">
        <v>2001</v>
      </c>
      <c r="G149" s="302">
        <v>2002</v>
      </c>
      <c r="H149" s="302">
        <v>2003</v>
      </c>
      <c r="I149" s="302">
        <v>2004</v>
      </c>
      <c r="J149" s="302">
        <v>2005</v>
      </c>
      <c r="N149" s="107" t="s">
        <v>27</v>
      </c>
      <c r="O149" s="213">
        <v>10442.5925271207</v>
      </c>
      <c r="Q149" s="107" t="s">
        <v>27</v>
      </c>
      <c r="R149" s="213">
        <v>343.90733003634</v>
      </c>
      <c r="T149" s="107" t="s">
        <v>27</v>
      </c>
      <c r="U149" s="213">
        <v>136.97972593125201</v>
      </c>
    </row>
    <row r="150" spans="2:21" ht="15.6">
      <c r="B150" s="297" t="s">
        <v>256</v>
      </c>
      <c r="C150" s="298">
        <v>4951.2749999999996</v>
      </c>
      <c r="D150" s="298">
        <v>4771.1279999999997</v>
      </c>
      <c r="E150" s="298">
        <v>4448.4030000000002</v>
      </c>
      <c r="F150" s="298">
        <v>4840.4390000000003</v>
      </c>
      <c r="G150" s="298">
        <v>4530.1009999999997</v>
      </c>
      <c r="H150" s="298">
        <v>4795.2539999999999</v>
      </c>
      <c r="I150" s="298">
        <v>5083.2020000000002</v>
      </c>
      <c r="J150" s="298">
        <v>5486.4979999999996</v>
      </c>
      <c r="N150" s="107" t="s">
        <v>31</v>
      </c>
      <c r="O150" s="213">
        <v>968.86435522282704</v>
      </c>
      <c r="Q150" s="107" t="s">
        <v>31</v>
      </c>
      <c r="R150" s="213">
        <v>0</v>
      </c>
      <c r="T150" s="107" t="s">
        <v>31</v>
      </c>
      <c r="U150" s="213">
        <v>0</v>
      </c>
    </row>
    <row r="151" spans="2:21" ht="15.6">
      <c r="B151" s="297" t="s">
        <v>257</v>
      </c>
      <c r="C151" s="108">
        <v>104.08143194690901</v>
      </c>
      <c r="D151" s="108">
        <v>105.203831484658</v>
      </c>
      <c r="E151" s="108">
        <v>106.912816613499</v>
      </c>
      <c r="F151" s="108">
        <v>107.877446165557</v>
      </c>
      <c r="G151" s="108">
        <v>109.851509421617</v>
      </c>
      <c r="H151" s="108">
        <v>108.79379299419099</v>
      </c>
      <c r="I151" s="108">
        <v>110.94549174160301</v>
      </c>
      <c r="J151" s="108">
        <v>113.182068291858</v>
      </c>
      <c r="N151" s="107" t="s">
        <v>342</v>
      </c>
      <c r="O151" s="213">
        <v>0</v>
      </c>
      <c r="Q151" s="107" t="s">
        <v>342</v>
      </c>
      <c r="R151" s="213">
        <v>2824.0342436395672</v>
      </c>
      <c r="T151" s="107" t="s">
        <v>342</v>
      </c>
      <c r="U151" s="213">
        <v>2372.3073800953489</v>
      </c>
    </row>
    <row r="152" spans="2:21" ht="15.6">
      <c r="B152" s="297" t="s">
        <v>258</v>
      </c>
      <c r="C152" s="108">
        <v>4.9948635879405101</v>
      </c>
      <c r="D152" s="108">
        <v>5.1099412530058901</v>
      </c>
      <c r="E152" s="108">
        <v>5.08170092585602</v>
      </c>
      <c r="F152" s="108">
        <v>5.1705094987174798</v>
      </c>
      <c r="G152" s="108">
        <v>5.1396822429020803</v>
      </c>
      <c r="H152" s="108">
        <v>5.1096033326190797</v>
      </c>
      <c r="I152" s="108">
        <v>5.1880437935392099</v>
      </c>
      <c r="J152" s="108">
        <v>5.3609825021439903</v>
      </c>
      <c r="N152" s="107" t="s">
        <v>43</v>
      </c>
      <c r="O152" s="213">
        <v>-10941.370537922499</v>
      </c>
      <c r="Q152" s="107" t="s">
        <v>43</v>
      </c>
      <c r="R152" s="213">
        <v>0</v>
      </c>
      <c r="T152" s="107" t="s">
        <v>43</v>
      </c>
      <c r="U152" s="213">
        <v>0</v>
      </c>
    </row>
    <row r="153" spans="2:21" ht="13.2">
      <c r="B153" s="297" t="s">
        <v>55</v>
      </c>
      <c r="C153" s="298" t="s">
        <v>254</v>
      </c>
      <c r="D153" s="298" t="s">
        <v>254</v>
      </c>
      <c r="E153" s="298" t="s">
        <v>254</v>
      </c>
      <c r="F153" s="298" t="s">
        <v>254</v>
      </c>
      <c r="G153" s="298" t="s">
        <v>254</v>
      </c>
      <c r="H153" s="298" t="s">
        <v>254</v>
      </c>
      <c r="I153" s="298" t="s">
        <v>254</v>
      </c>
      <c r="J153" s="298" t="s">
        <v>254</v>
      </c>
      <c r="N153" s="107" t="s">
        <v>45</v>
      </c>
      <c r="O153" s="213">
        <v>4.3977840192000004</v>
      </c>
      <c r="Q153" s="107" t="s">
        <v>45</v>
      </c>
      <c r="R153" s="213">
        <v>493.6318537630404</v>
      </c>
      <c r="T153" s="107" t="s">
        <v>45</v>
      </c>
      <c r="U153" s="213">
        <v>78.007551091571329</v>
      </c>
    </row>
    <row r="154" spans="2:21" ht="13.2">
      <c r="B154" s="297" t="s">
        <v>56</v>
      </c>
      <c r="C154" s="298" t="s">
        <v>254</v>
      </c>
      <c r="D154" s="298" t="s">
        <v>254</v>
      </c>
      <c r="E154" s="298" t="s">
        <v>254</v>
      </c>
      <c r="F154" s="298" t="s">
        <v>254</v>
      </c>
      <c r="G154" s="298" t="s">
        <v>254</v>
      </c>
      <c r="H154" s="298" t="s">
        <v>254</v>
      </c>
      <c r="I154" s="298" t="s">
        <v>254</v>
      </c>
      <c r="J154" s="298" t="s">
        <v>254</v>
      </c>
    </row>
    <row r="155" spans="2:21" ht="13.2">
      <c r="B155" s="297" t="s">
        <v>57</v>
      </c>
      <c r="C155" s="299">
        <v>4.0000000000000001E-3</v>
      </c>
      <c r="D155" s="299">
        <v>5.0000000000000001E-3</v>
      </c>
      <c r="E155" s="299">
        <v>6.0000000000000001E-3</v>
      </c>
      <c r="F155" s="299">
        <v>7.0000000000000001E-3</v>
      </c>
      <c r="G155" s="299">
        <v>8.0000000000000002E-3</v>
      </c>
      <c r="H155" s="299">
        <v>8.9999999999999993E-3</v>
      </c>
      <c r="I155" s="299">
        <v>1.0999999999999999E-2</v>
      </c>
      <c r="J155" s="299">
        <v>1.2E-2</v>
      </c>
    </row>
    <row r="156" spans="2:21" ht="13.2">
      <c r="B156" s="297" t="s">
        <v>58</v>
      </c>
      <c r="C156" s="298" t="s">
        <v>254</v>
      </c>
      <c r="D156" s="298" t="s">
        <v>254</v>
      </c>
      <c r="E156" s="298" t="s">
        <v>254</v>
      </c>
      <c r="F156" s="298" t="s">
        <v>254</v>
      </c>
      <c r="G156" s="298" t="s">
        <v>254</v>
      </c>
      <c r="H156" s="298" t="s">
        <v>254</v>
      </c>
      <c r="I156" s="298" t="s">
        <v>254</v>
      </c>
      <c r="J156" s="298" t="s">
        <v>254</v>
      </c>
    </row>
    <row r="157" spans="2:21" ht="13.2">
      <c r="B157" s="297" t="s">
        <v>255</v>
      </c>
      <c r="C157" s="298" t="s">
        <v>254</v>
      </c>
      <c r="D157" s="298" t="s">
        <v>254</v>
      </c>
      <c r="E157" s="298" t="s">
        <v>254</v>
      </c>
      <c r="F157" s="298" t="s">
        <v>254</v>
      </c>
      <c r="G157" s="298" t="s">
        <v>254</v>
      </c>
      <c r="H157" s="298" t="s">
        <v>254</v>
      </c>
      <c r="I157" s="298" t="s">
        <v>254</v>
      </c>
      <c r="J157" s="298" t="s">
        <v>254</v>
      </c>
    </row>
    <row r="158" spans="2:21" ht="13.2">
      <c r="B158" s="297"/>
      <c r="C158" s="298"/>
      <c r="D158" s="298"/>
      <c r="E158" s="298"/>
      <c r="F158" s="298"/>
      <c r="G158" s="298"/>
      <c r="H158" s="298"/>
      <c r="I158" s="298"/>
      <c r="J158" s="298"/>
    </row>
    <row r="159" spans="2:21" ht="13.2">
      <c r="B159" s="301" t="s">
        <v>253</v>
      </c>
      <c r="C159" s="302">
        <v>2006</v>
      </c>
      <c r="D159" s="302">
        <v>2007</v>
      </c>
      <c r="E159" s="302">
        <v>2008</v>
      </c>
      <c r="F159" s="302">
        <v>2009</v>
      </c>
      <c r="G159" s="302">
        <v>2010</v>
      </c>
      <c r="H159" s="302">
        <v>2011</v>
      </c>
      <c r="I159" s="302">
        <v>2012</v>
      </c>
      <c r="J159" s="302">
        <v>2013</v>
      </c>
    </row>
    <row r="160" spans="2:21" ht="15.6">
      <c r="B160" s="297" t="s">
        <v>256</v>
      </c>
      <c r="C160" s="298">
        <v>5588.4</v>
      </c>
      <c r="D160" s="298">
        <v>6502.9030000000002</v>
      </c>
      <c r="E160" s="298">
        <v>7297.9160000000002</v>
      </c>
      <c r="F160" s="298">
        <v>6875.9470000000001</v>
      </c>
      <c r="G160" s="298">
        <v>6367.8990000000003</v>
      </c>
      <c r="H160" s="298">
        <v>7912.95</v>
      </c>
      <c r="I160" s="298">
        <v>9474.134</v>
      </c>
      <c r="J160" s="298">
        <v>9422.4570000000003</v>
      </c>
    </row>
    <row r="161" spans="2:10" ht="15.6">
      <c r="B161" s="297" t="s">
        <v>257</v>
      </c>
      <c r="C161" s="108">
        <v>116.537662429414</v>
      </c>
      <c r="D161" s="108">
        <v>120.72765355730699</v>
      </c>
      <c r="E161" s="108">
        <v>126.85043104079701</v>
      </c>
      <c r="F161" s="108">
        <v>131.879027590573</v>
      </c>
      <c r="G161" s="108">
        <v>136.03299289786699</v>
      </c>
      <c r="H161" s="108">
        <v>140.26117669339899</v>
      </c>
      <c r="I161" s="108">
        <v>144.667778692762</v>
      </c>
      <c r="J161" s="108">
        <v>147.56664671417201</v>
      </c>
    </row>
    <row r="162" spans="2:10" ht="15.6">
      <c r="B162" s="297" t="s">
        <v>258</v>
      </c>
      <c r="C162" s="108">
        <v>5.56786116919214</v>
      </c>
      <c r="D162" s="108">
        <v>5.7301132086600797</v>
      </c>
      <c r="E162" s="108">
        <v>6.2144029705773898</v>
      </c>
      <c r="F162" s="108">
        <v>6.4539447761051099</v>
      </c>
      <c r="G162" s="108">
        <v>6.4289450804307098</v>
      </c>
      <c r="H162" s="108">
        <v>6.7449347870155396</v>
      </c>
      <c r="I162" s="108">
        <v>6.9968165489214602</v>
      </c>
      <c r="J162" s="108">
        <v>7.0956301940292503</v>
      </c>
    </row>
    <row r="163" spans="2:10" ht="13.2">
      <c r="B163" s="297" t="s">
        <v>55</v>
      </c>
      <c r="C163" s="298" t="s">
        <v>254</v>
      </c>
      <c r="D163" s="298" t="s">
        <v>254</v>
      </c>
      <c r="E163" s="298" t="s">
        <v>254</v>
      </c>
      <c r="F163" s="298" t="s">
        <v>254</v>
      </c>
      <c r="G163" s="299">
        <v>1E-3</v>
      </c>
      <c r="H163" s="299">
        <v>4.0000000000000001E-3</v>
      </c>
      <c r="I163" s="299">
        <v>5.0000000000000001E-3</v>
      </c>
      <c r="J163" s="299">
        <v>5.0000000000000001E-3</v>
      </c>
    </row>
    <row r="164" spans="2:10" ht="13.2">
      <c r="B164" s="297" t="s">
        <v>56</v>
      </c>
      <c r="C164" s="298" t="s">
        <v>254</v>
      </c>
      <c r="D164" s="298" t="s">
        <v>254</v>
      </c>
      <c r="E164" s="298" t="s">
        <v>254</v>
      </c>
      <c r="F164" s="298" t="s">
        <v>254</v>
      </c>
      <c r="G164" s="299">
        <v>1E-3</v>
      </c>
      <c r="H164" s="299">
        <v>7.0000000000000001E-3</v>
      </c>
      <c r="I164" s="299">
        <v>8.0000000000000002E-3</v>
      </c>
      <c r="J164" s="299">
        <v>0.01</v>
      </c>
    </row>
    <row r="165" spans="2:10" ht="13.2">
      <c r="B165" s="297" t="s">
        <v>57</v>
      </c>
      <c r="C165" s="299">
        <v>1.4E-2</v>
      </c>
      <c r="D165" s="299">
        <v>1.2999999999999999E-2</v>
      </c>
      <c r="E165" s="299">
        <v>1.7000000000000001E-2</v>
      </c>
      <c r="F165" s="299">
        <v>1.9E-2</v>
      </c>
      <c r="G165" s="299">
        <v>3.3000000000000002E-2</v>
      </c>
      <c r="H165" s="299">
        <v>2.5000000000000001E-2</v>
      </c>
      <c r="I165" s="299">
        <v>2.8000000000000001E-2</v>
      </c>
      <c r="J165" s="299">
        <v>2.7E-2</v>
      </c>
    </row>
    <row r="166" spans="2:10" ht="13.2">
      <c r="B166" s="297" t="s">
        <v>58</v>
      </c>
      <c r="C166" s="298" t="s">
        <v>254</v>
      </c>
      <c r="D166" s="298" t="s">
        <v>254</v>
      </c>
      <c r="E166" s="298" t="s">
        <v>254</v>
      </c>
      <c r="F166" s="298" t="s">
        <v>254</v>
      </c>
      <c r="G166" s="299">
        <v>1E-3</v>
      </c>
      <c r="H166" s="299">
        <v>3.0000000000000001E-3</v>
      </c>
      <c r="I166" s="299">
        <v>4.0000000000000001E-3</v>
      </c>
      <c r="J166" s="299">
        <v>6.0000000000000001E-3</v>
      </c>
    </row>
    <row r="167" spans="2:10" ht="13.2">
      <c r="B167" s="297" t="s">
        <v>255</v>
      </c>
      <c r="C167" s="298" t="s">
        <v>254</v>
      </c>
      <c r="D167" s="298" t="s">
        <v>254</v>
      </c>
      <c r="E167" s="298" t="s">
        <v>254</v>
      </c>
      <c r="F167" s="298" t="s">
        <v>254</v>
      </c>
      <c r="G167" s="298" t="s">
        <v>254</v>
      </c>
      <c r="H167" s="299" t="s">
        <v>254</v>
      </c>
      <c r="I167" s="299">
        <v>1.4999999999999999E-2</v>
      </c>
      <c r="J167" s="299">
        <v>2.7E-2</v>
      </c>
    </row>
    <row r="168" spans="2:10" ht="13.8">
      <c r="B168" s="191"/>
      <c r="C168" s="201"/>
      <c r="D168" s="201"/>
      <c r="E168" s="201"/>
      <c r="F168" s="201"/>
      <c r="G168" s="201"/>
      <c r="H168" s="107"/>
      <c r="I168" s="107"/>
      <c r="J168" s="107"/>
    </row>
    <row r="169" spans="2:10" ht="13.2">
      <c r="B169" s="301" t="s">
        <v>253</v>
      </c>
      <c r="C169" s="302">
        <v>2014</v>
      </c>
      <c r="D169" s="302">
        <v>2015</v>
      </c>
      <c r="E169" s="302">
        <v>2016</v>
      </c>
      <c r="F169" s="302">
        <v>2017</v>
      </c>
      <c r="G169" s="302">
        <v>2018</v>
      </c>
      <c r="H169" s="302"/>
      <c r="I169" s="302"/>
      <c r="J169" s="302"/>
    </row>
    <row r="170" spans="2:10" ht="15.6">
      <c r="B170" s="297" t="s">
        <v>256</v>
      </c>
      <c r="C170" s="298">
        <v>9705.6980000000003</v>
      </c>
      <c r="D170" s="298">
        <v>10275.013999999999</v>
      </c>
      <c r="E170" s="298">
        <v>8840.4650000000001</v>
      </c>
      <c r="F170" s="298">
        <v>9449.0679999999993</v>
      </c>
      <c r="G170" s="49">
        <v>11415.854666362717</v>
      </c>
      <c r="H170" s="107"/>
      <c r="I170" s="107"/>
      <c r="J170" s="107"/>
    </row>
    <row r="171" spans="2:10" ht="15.6">
      <c r="B171" s="297" t="s">
        <v>257</v>
      </c>
      <c r="C171" s="108">
        <v>154.85728709662399</v>
      </c>
      <c r="D171" s="108">
        <v>158.219979794149</v>
      </c>
      <c r="E171" s="108">
        <v>161.830605354076</v>
      </c>
      <c r="F171" s="108">
        <v>167.8738144656644</v>
      </c>
      <c r="G171" s="49">
        <v>174.36063940185468</v>
      </c>
      <c r="H171" s="107"/>
      <c r="I171" s="107"/>
      <c r="J171" s="107"/>
    </row>
    <row r="172" spans="2:10" ht="15.6">
      <c r="B172" s="297" t="s">
        <v>258</v>
      </c>
      <c r="C172" s="108">
        <v>7.68195640492827</v>
      </c>
      <c r="D172" s="108">
        <v>7.6964126370014503</v>
      </c>
      <c r="E172" s="108">
        <v>7.7584930658034503</v>
      </c>
      <c r="F172" s="108">
        <v>8.157468602481222</v>
      </c>
      <c r="G172" s="49">
        <v>8.3461117971553893</v>
      </c>
      <c r="H172" s="107"/>
      <c r="I172" s="107"/>
      <c r="J172" s="107"/>
    </row>
    <row r="173" spans="2:10" ht="13.2">
      <c r="B173" s="297" t="s">
        <v>55</v>
      </c>
      <c r="C173" s="299">
        <v>6.0000000000000001E-3</v>
      </c>
      <c r="D173" s="299">
        <v>6.0000000000000001E-3</v>
      </c>
      <c r="E173" s="299">
        <v>7.0000000000000001E-3</v>
      </c>
      <c r="F173" s="299">
        <v>7.0000000000000001E-3</v>
      </c>
      <c r="G173" s="299">
        <v>7.0000000000000001E-3</v>
      </c>
      <c r="H173" s="107"/>
      <c r="I173" s="107"/>
      <c r="J173" s="107"/>
    </row>
    <row r="174" spans="2:10" ht="13.2">
      <c r="B174" s="297" t="s">
        <v>56</v>
      </c>
      <c r="C174" s="299">
        <v>1.2E-2</v>
      </c>
      <c r="D174" s="299">
        <v>1.2999999999999999E-2</v>
      </c>
      <c r="E174" s="299">
        <v>1.4999999999999999E-2</v>
      </c>
      <c r="F174" s="299">
        <v>1.7000000000000001E-2</v>
      </c>
      <c r="G174" s="299">
        <v>1.7999999999999999E-2</v>
      </c>
      <c r="H174" s="107"/>
      <c r="I174" s="107"/>
      <c r="J174" s="107"/>
    </row>
    <row r="175" spans="2:10" ht="13.2">
      <c r="B175" s="297" t="s">
        <v>57</v>
      </c>
      <c r="C175" s="299">
        <v>3.3000000000000002E-2</v>
      </c>
      <c r="D175" s="299">
        <v>3.5000000000000003E-2</v>
      </c>
      <c r="E175" s="299">
        <v>4.1000000000000002E-2</v>
      </c>
      <c r="F175" s="299">
        <v>4.3999999999999997E-2</v>
      </c>
      <c r="G175" s="300">
        <v>4.8000000000000001E-2</v>
      </c>
      <c r="H175" s="107"/>
      <c r="I175" s="107"/>
      <c r="J175" s="107"/>
    </row>
    <row r="176" spans="2:10" ht="13.2">
      <c r="B176" s="297" t="s">
        <v>58</v>
      </c>
      <c r="C176" s="299">
        <v>7.0000000000000001E-3</v>
      </c>
      <c r="D176" s="299">
        <v>8.9999999999999993E-3</v>
      </c>
      <c r="E176" s="299">
        <v>0.01</v>
      </c>
      <c r="F176" s="299">
        <v>1.0999999999999999E-2</v>
      </c>
      <c r="G176" s="300">
        <v>1.2E-2</v>
      </c>
      <c r="H176" s="107"/>
      <c r="I176" s="107"/>
      <c r="J176" s="107"/>
    </row>
    <row r="177" spans="1:31" ht="13.2">
      <c r="B177" s="297" t="s">
        <v>255</v>
      </c>
      <c r="C177" s="299">
        <v>3.7999999999999999E-2</v>
      </c>
      <c r="D177" s="299">
        <v>3.4000000000000002E-2</v>
      </c>
      <c r="E177" s="299">
        <v>5.8000000000000003E-2</v>
      </c>
      <c r="F177" s="299">
        <v>6.6000000000000003E-2</v>
      </c>
      <c r="G177" s="303">
        <v>0.01</v>
      </c>
      <c r="H177" s="107"/>
      <c r="I177" s="107"/>
      <c r="J177" s="107"/>
    </row>
    <row r="179" spans="1:31">
      <c r="T179" s="39" t="s">
        <v>289</v>
      </c>
    </row>
    <row r="180" spans="1:31">
      <c r="A180" s="39" t="s">
        <v>52</v>
      </c>
      <c r="T180" s="39" t="s">
        <v>1</v>
      </c>
    </row>
    <row r="181" spans="1:31" ht="22.8">
      <c r="A181" s="46" t="s">
        <v>4</v>
      </c>
      <c r="B181" s="47" t="s">
        <v>28</v>
      </c>
      <c r="C181" s="47" t="s">
        <v>6</v>
      </c>
      <c r="D181" s="47" t="s">
        <v>7</v>
      </c>
      <c r="E181" s="46" t="s">
        <v>55</v>
      </c>
      <c r="F181" s="46" t="s">
        <v>56</v>
      </c>
      <c r="G181" s="46" t="s">
        <v>57</v>
      </c>
      <c r="H181" s="46" t="s">
        <v>58</v>
      </c>
      <c r="I181" s="46" t="s">
        <v>59</v>
      </c>
      <c r="R181" s="40" t="s">
        <v>4</v>
      </c>
      <c r="S181" s="51" t="s">
        <v>15</v>
      </c>
      <c r="T181" s="41" t="s">
        <v>5</v>
      </c>
      <c r="U181" s="41" t="s">
        <v>6</v>
      </c>
      <c r="V181" s="41" t="s">
        <v>7</v>
      </c>
      <c r="W181" s="46" t="s">
        <v>62</v>
      </c>
      <c r="X181" s="46" t="s">
        <v>63</v>
      </c>
      <c r="Y181" s="46" t="s">
        <v>64</v>
      </c>
      <c r="Z181" s="46" t="s">
        <v>65</v>
      </c>
      <c r="AA181" s="46" t="s">
        <v>66</v>
      </c>
      <c r="AB181" s="41" t="s">
        <v>9</v>
      </c>
      <c r="AC181" s="41" t="s">
        <v>10</v>
      </c>
      <c r="AD181" s="41" t="s">
        <v>11</v>
      </c>
      <c r="AE181" s="41" t="s">
        <v>12</v>
      </c>
    </row>
    <row r="182" spans="1:31">
      <c r="A182" s="48">
        <v>1990</v>
      </c>
      <c r="B182" s="49">
        <v>20304.803480672002</v>
      </c>
      <c r="C182" s="49">
        <v>3846.9409285965212</v>
      </c>
      <c r="D182" s="49">
        <v>4138.9313454783387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R182" s="107">
        <v>1990</v>
      </c>
      <c r="S182" s="108">
        <v>20304.803480672002</v>
      </c>
      <c r="T182" s="108">
        <v>10031.2783093204</v>
      </c>
      <c r="U182" s="108">
        <v>183.187663266501</v>
      </c>
      <c r="V182" s="108">
        <v>13.3513914370269</v>
      </c>
      <c r="W182" s="163" t="s">
        <v>290</v>
      </c>
      <c r="X182" s="163" t="s">
        <v>290</v>
      </c>
      <c r="Y182" s="163" t="s">
        <v>290</v>
      </c>
      <c r="Z182" s="163" t="s">
        <v>290</v>
      </c>
      <c r="AA182" s="163" t="s">
        <v>290</v>
      </c>
      <c r="AB182" s="108">
        <v>50.255068520000002</v>
      </c>
      <c r="AC182" s="108">
        <v>371.46904623</v>
      </c>
      <c r="AD182" s="108">
        <v>60.96639648</v>
      </c>
      <c r="AE182" s="108">
        <v>101.326068874</v>
      </c>
    </row>
    <row r="183" spans="1:31">
      <c r="A183" s="48">
        <v>1991</v>
      </c>
      <c r="B183" s="49">
        <v>17925.707688582712</v>
      </c>
      <c r="C183" s="49">
        <v>3704.4876152733746</v>
      </c>
      <c r="D183" s="49">
        <v>4356.357465805494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R183" s="107">
        <v>1991</v>
      </c>
      <c r="S183" s="108">
        <v>17925.707688582712</v>
      </c>
      <c r="T183" s="108">
        <v>7631.2251524965104</v>
      </c>
      <c r="U183" s="108">
        <v>176.40417215587499</v>
      </c>
      <c r="V183" s="108">
        <v>14.0527660187274</v>
      </c>
      <c r="W183" s="163" t="s">
        <v>290</v>
      </c>
      <c r="X183" s="163" t="s">
        <v>290</v>
      </c>
      <c r="Y183" s="163" t="s">
        <v>290</v>
      </c>
      <c r="Z183" s="163" t="s">
        <v>290</v>
      </c>
      <c r="AA183" s="163" t="s">
        <v>290</v>
      </c>
      <c r="AB183" s="108">
        <v>42.883585744000001</v>
      </c>
      <c r="AC183" s="108">
        <v>310.61828203099998</v>
      </c>
      <c r="AD183" s="108">
        <v>53.264969764</v>
      </c>
      <c r="AE183" s="108">
        <v>86.023620643000001</v>
      </c>
    </row>
    <row r="184" spans="1:31">
      <c r="A184" s="48">
        <v>1992</v>
      </c>
      <c r="B184" s="49">
        <v>14295.31386467218</v>
      </c>
      <c r="C184" s="49">
        <v>3352.9594951021886</v>
      </c>
      <c r="D184" s="49">
        <v>3880.8802469406419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R184" s="107">
        <v>1992</v>
      </c>
      <c r="S184" s="108">
        <v>14295.31386467218</v>
      </c>
      <c r="T184" s="108">
        <v>4005.7834469907798</v>
      </c>
      <c r="U184" s="108">
        <v>159.66473786200899</v>
      </c>
      <c r="V184" s="108">
        <v>12.5189685385182</v>
      </c>
      <c r="W184" s="163" t="s">
        <v>290</v>
      </c>
      <c r="X184" s="163" t="s">
        <v>290</v>
      </c>
      <c r="Y184" s="163" t="s">
        <v>290</v>
      </c>
      <c r="Z184" s="163" t="s">
        <v>290</v>
      </c>
      <c r="AA184" s="163" t="s">
        <v>290</v>
      </c>
      <c r="AB184" s="108">
        <v>33.312491139000002</v>
      </c>
      <c r="AC184" s="108">
        <v>261.84354620099998</v>
      </c>
      <c r="AD184" s="108">
        <v>40.465283548999999</v>
      </c>
      <c r="AE184" s="108">
        <v>71.627659043999998</v>
      </c>
    </row>
    <row r="185" spans="1:31">
      <c r="A185" s="48">
        <v>1993</v>
      </c>
      <c r="B185" s="49">
        <v>10523.650323276115</v>
      </c>
      <c r="C185" s="49">
        <v>2971.1963364499711</v>
      </c>
      <c r="D185" s="49">
        <v>1924.9742402224915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R185" s="107">
        <v>1993</v>
      </c>
      <c r="S185" s="108">
        <v>10523.650323276115</v>
      </c>
      <c r="T185" s="108">
        <v>230.076218061915</v>
      </c>
      <c r="U185" s="108">
        <v>141.48553983095101</v>
      </c>
      <c r="V185" s="108">
        <v>6.2095943232983597</v>
      </c>
      <c r="W185" s="163" t="s">
        <v>290</v>
      </c>
      <c r="X185" s="163" t="s">
        <v>290</v>
      </c>
      <c r="Y185" s="163" t="s">
        <v>290</v>
      </c>
      <c r="Z185" s="163" t="s">
        <v>290</v>
      </c>
      <c r="AA185" s="163" t="s">
        <v>290</v>
      </c>
      <c r="AB185" s="108">
        <v>23.599484790000002</v>
      </c>
      <c r="AC185" s="108">
        <v>183.28721225199999</v>
      </c>
      <c r="AD185" s="108">
        <v>30.710691603000001</v>
      </c>
      <c r="AE185" s="108">
        <v>56.662107403999997</v>
      </c>
    </row>
    <row r="186" spans="1:31">
      <c r="A186" s="48">
        <v>1994</v>
      </c>
      <c r="B186" s="49">
        <v>7277.6138247624294</v>
      </c>
      <c r="C186" s="49">
        <v>2410.4720848582078</v>
      </c>
      <c r="D186" s="49">
        <v>1478.6003291333461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R186" s="107">
        <v>1994</v>
      </c>
      <c r="S186" s="108">
        <v>7277.6138247624294</v>
      </c>
      <c r="T186" s="108">
        <v>-3032.1204667296702</v>
      </c>
      <c r="U186" s="108">
        <v>114.784384993248</v>
      </c>
      <c r="V186" s="108">
        <v>4.7696784810753101</v>
      </c>
      <c r="W186" s="163" t="s">
        <v>290</v>
      </c>
      <c r="X186" s="163" t="s">
        <v>290</v>
      </c>
      <c r="Y186" s="163" t="s">
        <v>290</v>
      </c>
      <c r="Z186" s="163" t="s">
        <v>290</v>
      </c>
      <c r="AA186" s="163" t="s">
        <v>290</v>
      </c>
      <c r="AB186" s="108">
        <v>16.565212039999999</v>
      </c>
      <c r="AC186" s="108">
        <v>120.212074741</v>
      </c>
      <c r="AD186" s="108">
        <v>21.772398271</v>
      </c>
      <c r="AE186" s="108">
        <v>46.887830592999997</v>
      </c>
    </row>
    <row r="187" spans="1:31">
      <c r="A187" s="48">
        <v>1995</v>
      </c>
      <c r="B187" s="49">
        <v>5332.9557904396797</v>
      </c>
      <c r="C187" s="49">
        <v>2176.5913098559349</v>
      </c>
      <c r="D187" s="49">
        <v>1292.4855352013155</v>
      </c>
      <c r="E187" s="49">
        <v>0</v>
      </c>
      <c r="F187" s="49">
        <v>0</v>
      </c>
      <c r="G187" s="49">
        <v>3.6367500000000001</v>
      </c>
      <c r="H187" s="49">
        <v>0</v>
      </c>
      <c r="I187" s="49">
        <v>0</v>
      </c>
      <c r="R187" s="107">
        <v>1995</v>
      </c>
      <c r="S187" s="108">
        <v>5332.9557904396797</v>
      </c>
      <c r="T187" s="108">
        <v>-4990.6911623811202</v>
      </c>
      <c r="U187" s="108">
        <v>103.64720523123501</v>
      </c>
      <c r="V187" s="108">
        <v>4.1693081780687598</v>
      </c>
      <c r="W187" s="163" t="s">
        <v>290</v>
      </c>
      <c r="X187" s="163" t="s">
        <v>290</v>
      </c>
      <c r="Y187" s="49">
        <v>2.7975000000000001E-3</v>
      </c>
      <c r="Z187" s="163" t="s">
        <v>290</v>
      </c>
      <c r="AA187" s="163" t="s">
        <v>290</v>
      </c>
      <c r="AB187" s="108">
        <v>12.185091949</v>
      </c>
      <c r="AC187" s="108">
        <v>64.104113319000007</v>
      </c>
      <c r="AD187" s="108">
        <v>14.316735519</v>
      </c>
      <c r="AE187" s="108">
        <v>24.832731943999999</v>
      </c>
    </row>
    <row r="188" spans="1:31">
      <c r="A188" s="48">
        <v>1996</v>
      </c>
      <c r="B188" s="49">
        <v>5136.6104979906904</v>
      </c>
      <c r="C188" s="49">
        <v>2099.4915516437477</v>
      </c>
      <c r="D188" s="49">
        <v>1275.4077166839445</v>
      </c>
      <c r="E188" s="49">
        <v>0</v>
      </c>
      <c r="F188" s="49">
        <v>0</v>
      </c>
      <c r="G188" s="49">
        <v>4.0935375000000001</v>
      </c>
      <c r="H188" s="49">
        <v>0</v>
      </c>
      <c r="I188" s="49">
        <v>0</v>
      </c>
      <c r="R188" s="107">
        <v>1996</v>
      </c>
      <c r="S188" s="108">
        <v>5136.6104979906904</v>
      </c>
      <c r="T188" s="108">
        <v>-4895.5482591764103</v>
      </c>
      <c r="U188" s="108">
        <v>99.975788173511802</v>
      </c>
      <c r="V188" s="108">
        <v>4.1142184409159501</v>
      </c>
      <c r="W188" s="163" t="s">
        <v>290</v>
      </c>
      <c r="X188" s="163" t="s">
        <v>290</v>
      </c>
      <c r="Y188" s="49">
        <v>3.1488750000000002E-3</v>
      </c>
      <c r="Z188" s="163" t="s">
        <v>290</v>
      </c>
      <c r="AA188" s="163" t="s">
        <v>290</v>
      </c>
      <c r="AB188" s="108">
        <v>13.040485339</v>
      </c>
      <c r="AC188" s="108">
        <v>71.148433100000005</v>
      </c>
      <c r="AD188" s="108">
        <v>15.247460630000001</v>
      </c>
      <c r="AE188" s="108">
        <v>22.581911252000001</v>
      </c>
    </row>
    <row r="189" spans="1:31">
      <c r="A189" s="48">
        <v>1997</v>
      </c>
      <c r="B189" s="49">
        <v>5506.4088785400509</v>
      </c>
      <c r="C189" s="49">
        <v>2155.285572372828</v>
      </c>
      <c r="D189" s="49">
        <v>1617.6771706314844</v>
      </c>
      <c r="E189" s="49">
        <v>0</v>
      </c>
      <c r="F189" s="49">
        <v>0</v>
      </c>
      <c r="G189" s="49">
        <v>4.7177568750000001</v>
      </c>
      <c r="H189" s="49">
        <v>0</v>
      </c>
      <c r="I189" s="49">
        <v>0</v>
      </c>
      <c r="R189" s="107">
        <v>1997</v>
      </c>
      <c r="S189" s="108">
        <v>5506.4088785400509</v>
      </c>
      <c r="T189" s="108">
        <v>-4796.8768167467497</v>
      </c>
      <c r="U189" s="108">
        <v>102.63264630346799</v>
      </c>
      <c r="V189" s="108">
        <v>5.2183134536499498</v>
      </c>
      <c r="W189" s="163" t="s">
        <v>290</v>
      </c>
      <c r="X189" s="163" t="s">
        <v>290</v>
      </c>
      <c r="Y189" s="49">
        <v>3.6290437499999998E-3</v>
      </c>
      <c r="Z189" s="163" t="s">
        <v>290</v>
      </c>
      <c r="AA189" s="163" t="s">
        <v>290</v>
      </c>
      <c r="AB189" s="108">
        <v>13.689064225999999</v>
      </c>
      <c r="AC189" s="108">
        <v>84.282778700999998</v>
      </c>
      <c r="AD189" s="108">
        <v>15.090872343999999</v>
      </c>
      <c r="AE189" s="108">
        <v>19.971658465000001</v>
      </c>
    </row>
    <row r="190" spans="1:31">
      <c r="A190" s="48">
        <v>1998</v>
      </c>
      <c r="B190" s="49">
        <v>4951.2751688165099</v>
      </c>
      <c r="C190" s="49">
        <v>2185.710070885089</v>
      </c>
      <c r="D190" s="49">
        <v>1548.4077122615581</v>
      </c>
      <c r="E190" s="49">
        <v>0</v>
      </c>
      <c r="F190" s="49">
        <v>0</v>
      </c>
      <c r="G190" s="49">
        <v>5.5096433437499996</v>
      </c>
      <c r="H190" s="49">
        <v>0</v>
      </c>
      <c r="I190" s="49">
        <v>0</v>
      </c>
      <c r="R190" s="107">
        <v>1998</v>
      </c>
      <c r="S190" s="108">
        <v>4951.2751688165099</v>
      </c>
      <c r="T190" s="108">
        <v>-5380.2361790730902</v>
      </c>
      <c r="U190" s="108">
        <v>104.08143194690901</v>
      </c>
      <c r="V190" s="108">
        <v>4.9948635879405101</v>
      </c>
      <c r="W190" s="163" t="s">
        <v>290</v>
      </c>
      <c r="X190" s="163" t="s">
        <v>290</v>
      </c>
      <c r="Y190" s="49">
        <v>4.2381871874999999E-3</v>
      </c>
      <c r="Z190" s="163" t="s">
        <v>290</v>
      </c>
      <c r="AA190" s="163" t="s">
        <v>290</v>
      </c>
      <c r="AB190" s="108">
        <v>12.051910596000001</v>
      </c>
      <c r="AC190" s="108">
        <v>91.966185482</v>
      </c>
      <c r="AD190" s="108">
        <v>15.033195813000001</v>
      </c>
      <c r="AE190" s="108">
        <v>20.585079164</v>
      </c>
    </row>
    <row r="191" spans="1:31">
      <c r="A191" s="48">
        <v>1999</v>
      </c>
      <c r="B191" s="49">
        <v>4771.1281483557796</v>
      </c>
      <c r="C191" s="49">
        <v>2209.2804611778179</v>
      </c>
      <c r="D191" s="49">
        <v>1584.081788431826</v>
      </c>
      <c r="E191" s="49">
        <v>0</v>
      </c>
      <c r="F191" s="49">
        <v>0</v>
      </c>
      <c r="G191" s="49">
        <v>6.4693968421874999</v>
      </c>
      <c r="H191" s="49">
        <v>0</v>
      </c>
      <c r="I191" s="49">
        <v>0</v>
      </c>
      <c r="R191" s="107">
        <v>1999</v>
      </c>
      <c r="S191" s="108">
        <v>4771.1281483557796</v>
      </c>
      <c r="T191" s="108">
        <v>-5567.9666879140204</v>
      </c>
      <c r="U191" s="108">
        <v>105.203831484658</v>
      </c>
      <c r="V191" s="108">
        <v>5.1099412530058901</v>
      </c>
      <c r="W191" s="163" t="s">
        <v>290</v>
      </c>
      <c r="X191" s="163" t="s">
        <v>290</v>
      </c>
      <c r="Y191" s="49">
        <v>4.9764591093750003E-3</v>
      </c>
      <c r="Z191" s="163" t="s">
        <v>290</v>
      </c>
      <c r="AA191" s="163" t="s">
        <v>290</v>
      </c>
      <c r="AB191" s="108">
        <v>14.511695674</v>
      </c>
      <c r="AC191" s="108">
        <v>91.999898346999998</v>
      </c>
      <c r="AD191" s="108">
        <v>13.96152024</v>
      </c>
      <c r="AE191" s="108">
        <v>23.631157561999999</v>
      </c>
    </row>
    <row r="192" spans="1:31">
      <c r="A192" s="48">
        <v>2000</v>
      </c>
      <c r="B192" s="49">
        <v>4448.4029947656691</v>
      </c>
      <c r="C192" s="49">
        <v>2245.169148883479</v>
      </c>
      <c r="D192" s="49">
        <v>1575.3272870153662</v>
      </c>
      <c r="E192" s="49">
        <v>0</v>
      </c>
      <c r="F192" s="49">
        <v>0</v>
      </c>
      <c r="G192" s="49">
        <v>7.5971873158593697</v>
      </c>
      <c r="H192" s="49">
        <v>0</v>
      </c>
      <c r="I192" s="49">
        <v>0</v>
      </c>
      <c r="R192" s="107">
        <v>2000</v>
      </c>
      <c r="S192" s="108">
        <v>4448.4029947656691</v>
      </c>
      <c r="T192" s="108">
        <v>-5855.4738251727304</v>
      </c>
      <c r="U192" s="108">
        <v>106.912816613499</v>
      </c>
      <c r="V192" s="108">
        <v>5.08170092585602</v>
      </c>
      <c r="W192" s="163" t="s">
        <v>290</v>
      </c>
      <c r="X192" s="163" t="s">
        <v>290</v>
      </c>
      <c r="Y192" s="49">
        <v>5.8439902429687496E-3</v>
      </c>
      <c r="Z192" s="163" t="s">
        <v>290</v>
      </c>
      <c r="AA192" s="163" t="s">
        <v>290</v>
      </c>
      <c r="AB192" s="108">
        <v>10.966194979999999</v>
      </c>
      <c r="AC192" s="108">
        <v>87.200316963999995</v>
      </c>
      <c r="AD192" s="108">
        <v>13.340988155</v>
      </c>
      <c r="AE192" s="108">
        <v>24.111254509999998</v>
      </c>
    </row>
    <row r="193" spans="1:31">
      <c r="A193" s="48">
        <v>2001</v>
      </c>
      <c r="B193" s="49">
        <v>4840.4388920353294</v>
      </c>
      <c r="C193" s="49">
        <v>2265.4263694766969</v>
      </c>
      <c r="D193" s="49">
        <v>1602.8579446024187</v>
      </c>
      <c r="E193" s="49">
        <v>0</v>
      </c>
      <c r="F193" s="49">
        <v>0</v>
      </c>
      <c r="G193" s="49">
        <v>8.89315921848047</v>
      </c>
      <c r="H193" s="49">
        <v>0</v>
      </c>
      <c r="I193" s="49">
        <v>0</v>
      </c>
      <c r="R193" s="107">
        <v>2001</v>
      </c>
      <c r="S193" s="108">
        <v>4840.4388920353294</v>
      </c>
      <c r="T193" s="108">
        <v>-5380.9589179214699</v>
      </c>
      <c r="U193" s="108">
        <v>107.877446165557</v>
      </c>
      <c r="V193" s="108">
        <v>5.1705094987174798</v>
      </c>
      <c r="W193" s="163" t="s">
        <v>290</v>
      </c>
      <c r="X193" s="163" t="s">
        <v>290</v>
      </c>
      <c r="Y193" s="49">
        <v>6.8408917065234404E-3</v>
      </c>
      <c r="Z193" s="163" t="s">
        <v>290</v>
      </c>
      <c r="AA193" s="163" t="s">
        <v>290</v>
      </c>
      <c r="AB193" s="108">
        <v>13.274603722</v>
      </c>
      <c r="AC193" s="108">
        <v>97.746351509999997</v>
      </c>
      <c r="AD193" s="108">
        <v>14.217216546</v>
      </c>
      <c r="AE193" s="108">
        <v>24.886918640000001</v>
      </c>
    </row>
    <row r="194" spans="1:31">
      <c r="A194" s="48">
        <v>2002</v>
      </c>
      <c r="B194" s="49">
        <v>4530.1006314645101</v>
      </c>
      <c r="C194" s="49">
        <v>2306.8816978539571</v>
      </c>
      <c r="D194" s="49">
        <v>1593.3014952996448</v>
      </c>
      <c r="E194" s="49">
        <v>0</v>
      </c>
      <c r="F194" s="49">
        <v>0</v>
      </c>
      <c r="G194" s="49">
        <v>10.3574353357084</v>
      </c>
      <c r="H194" s="49">
        <v>0</v>
      </c>
      <c r="I194" s="49">
        <v>0</v>
      </c>
      <c r="R194" s="107">
        <v>2002</v>
      </c>
      <c r="S194" s="108">
        <v>4530.1006314645101</v>
      </c>
      <c r="T194" s="108">
        <v>-5709.15934237479</v>
      </c>
      <c r="U194" s="108">
        <v>109.851509421617</v>
      </c>
      <c r="V194" s="108">
        <v>5.1396822429020803</v>
      </c>
      <c r="W194" s="163" t="s">
        <v>290</v>
      </c>
      <c r="X194" s="163" t="s">
        <v>290</v>
      </c>
      <c r="Y194" s="49">
        <v>7.9672579505449207E-3</v>
      </c>
      <c r="Z194" s="163" t="s">
        <v>290</v>
      </c>
      <c r="AA194" s="163" t="s">
        <v>290</v>
      </c>
      <c r="AB194" s="108">
        <v>10.329345081</v>
      </c>
      <c r="AC194" s="108">
        <v>90.985623802000006</v>
      </c>
      <c r="AD194" s="108">
        <v>14.840725312</v>
      </c>
      <c r="AE194" s="108">
        <v>23.805340532999999</v>
      </c>
    </row>
    <row r="195" spans="1:31">
      <c r="A195" s="48">
        <v>2003</v>
      </c>
      <c r="B195" s="49">
        <v>4795.2538950444505</v>
      </c>
      <c r="C195" s="49">
        <v>2284.6696528780108</v>
      </c>
      <c r="D195" s="49">
        <v>1583.9770331119148</v>
      </c>
      <c r="E195" s="49">
        <v>0</v>
      </c>
      <c r="F195" s="49">
        <v>0</v>
      </c>
      <c r="G195" s="49">
        <v>11.990120035352099</v>
      </c>
      <c r="H195" s="49">
        <v>0</v>
      </c>
      <c r="I195" s="49">
        <v>0</v>
      </c>
      <c r="R195" s="107">
        <v>2003</v>
      </c>
      <c r="S195" s="108">
        <v>4795.2538950444505</v>
      </c>
      <c r="T195" s="108">
        <v>-5119.06207962804</v>
      </c>
      <c r="U195" s="108">
        <v>108.79379299419099</v>
      </c>
      <c r="V195" s="108">
        <v>5.1096033326190797</v>
      </c>
      <c r="W195" s="163" t="s">
        <v>290</v>
      </c>
      <c r="X195" s="163" t="s">
        <v>290</v>
      </c>
      <c r="Y195" s="49">
        <v>9.2231692579631801E-3</v>
      </c>
      <c r="Z195" s="163" t="s">
        <v>290</v>
      </c>
      <c r="AA195" s="163" t="s">
        <v>290</v>
      </c>
      <c r="AB195" s="108">
        <v>10.678716894000001</v>
      </c>
      <c r="AC195" s="108">
        <v>92.059888043000001</v>
      </c>
      <c r="AD195" s="108">
        <v>16.122319584</v>
      </c>
      <c r="AE195" s="108">
        <v>22.412654459999999</v>
      </c>
    </row>
    <row r="196" spans="1:31">
      <c r="A196" s="48">
        <v>2004</v>
      </c>
      <c r="B196" s="49">
        <v>5083.2019256743697</v>
      </c>
      <c r="C196" s="49">
        <v>2329.8553265736632</v>
      </c>
      <c r="D196" s="49">
        <v>1608.2935759971551</v>
      </c>
      <c r="E196" s="49">
        <v>0</v>
      </c>
      <c r="F196" s="49">
        <v>0</v>
      </c>
      <c r="G196" s="49">
        <v>13.660652030049301</v>
      </c>
      <c r="H196" s="49">
        <v>0</v>
      </c>
      <c r="I196" s="49">
        <v>0</v>
      </c>
      <c r="R196" s="107">
        <v>2004</v>
      </c>
      <c r="S196" s="108">
        <v>5083.2019256743697</v>
      </c>
      <c r="T196" s="108">
        <v>-5219.6641555301303</v>
      </c>
      <c r="U196" s="108">
        <v>110.94549174160301</v>
      </c>
      <c r="V196" s="108">
        <v>5.1880437935392099</v>
      </c>
      <c r="W196" s="163" t="s">
        <v>290</v>
      </c>
      <c r="X196" s="163" t="s">
        <v>290</v>
      </c>
      <c r="Y196" s="49">
        <v>1.0508193869268699E-2</v>
      </c>
      <c r="Z196" s="163" t="s">
        <v>290</v>
      </c>
      <c r="AA196" s="163" t="s">
        <v>290</v>
      </c>
      <c r="AB196" s="108">
        <v>11.355993973</v>
      </c>
      <c r="AC196" s="108">
        <v>100.40406218</v>
      </c>
      <c r="AD196" s="108">
        <v>17.589222019000001</v>
      </c>
      <c r="AE196" s="108">
        <v>21.679340362000001</v>
      </c>
    </row>
    <row r="197" spans="1:31">
      <c r="A197" s="48">
        <v>2005</v>
      </c>
      <c r="B197" s="49">
        <v>5486.4978935524505</v>
      </c>
      <c r="C197" s="49">
        <v>2376.8234341290181</v>
      </c>
      <c r="D197" s="49">
        <v>1661.9045756646369</v>
      </c>
      <c r="E197" s="49">
        <v>0</v>
      </c>
      <c r="F197" s="49">
        <v>0</v>
      </c>
      <c r="G197" s="49">
        <v>15.7592042255419</v>
      </c>
      <c r="H197" s="49">
        <v>0</v>
      </c>
      <c r="I197" s="49">
        <v>0</v>
      </c>
      <c r="R197" s="107">
        <v>2005</v>
      </c>
      <c r="S197" s="108">
        <v>5486.4978935524505</v>
      </c>
      <c r="T197" s="108">
        <v>-4719.4881333654503</v>
      </c>
      <c r="U197" s="108">
        <v>113.182068291858</v>
      </c>
      <c r="V197" s="108">
        <v>5.3609825021439903</v>
      </c>
      <c r="W197" s="163" t="s">
        <v>290</v>
      </c>
      <c r="X197" s="163" t="s">
        <v>290</v>
      </c>
      <c r="Y197" s="49">
        <v>1.21224647888784E-2</v>
      </c>
      <c r="Z197" s="163" t="s">
        <v>290</v>
      </c>
      <c r="AA197" s="163" t="s">
        <v>290</v>
      </c>
      <c r="AB197" s="108">
        <v>13.688097453999999</v>
      </c>
      <c r="AC197" s="108">
        <v>124.867373974</v>
      </c>
      <c r="AD197" s="108">
        <v>16.654543792999998</v>
      </c>
      <c r="AE197" s="108">
        <v>31.489634878</v>
      </c>
    </row>
    <row r="198" spans="1:31">
      <c r="A198" s="48">
        <v>2006</v>
      </c>
      <c r="B198" s="49">
        <v>5588.4004282011902</v>
      </c>
      <c r="C198" s="49">
        <v>2447.2909110176938</v>
      </c>
      <c r="D198" s="49">
        <v>1726.0369624495634</v>
      </c>
      <c r="E198" s="49">
        <v>0</v>
      </c>
      <c r="F198" s="49">
        <v>0</v>
      </c>
      <c r="G198" s="49">
        <v>17.895923591710599</v>
      </c>
      <c r="H198" s="49">
        <v>0</v>
      </c>
      <c r="I198" s="49">
        <v>0</v>
      </c>
      <c r="R198" s="107">
        <v>2006</v>
      </c>
      <c r="S198" s="108">
        <v>5588.4004282011902</v>
      </c>
      <c r="T198" s="108">
        <v>-4620.5284055933098</v>
      </c>
      <c r="U198" s="108">
        <v>116.537662429414</v>
      </c>
      <c r="V198" s="108">
        <v>5.56786116919214</v>
      </c>
      <c r="W198" s="163" t="s">
        <v>290</v>
      </c>
      <c r="X198" s="163" t="s">
        <v>290</v>
      </c>
      <c r="Y198" s="49">
        <v>1.3766095070546601E-2</v>
      </c>
      <c r="Z198" s="163" t="s">
        <v>290</v>
      </c>
      <c r="AA198" s="163" t="s">
        <v>290</v>
      </c>
      <c r="AB198" s="108">
        <v>13.794848135000001</v>
      </c>
      <c r="AC198" s="108">
        <v>127.92377618899999</v>
      </c>
      <c r="AD198" s="108">
        <v>16.326259295</v>
      </c>
      <c r="AE198" s="108">
        <v>31.427237168049999</v>
      </c>
    </row>
    <row r="199" spans="1:31">
      <c r="A199" s="48">
        <v>2007</v>
      </c>
      <c r="B199" s="49">
        <v>6502.9027736037606</v>
      </c>
      <c r="C199" s="49">
        <v>2535.280724703447</v>
      </c>
      <c r="D199" s="49">
        <v>1776.3350946846247</v>
      </c>
      <c r="E199" s="49">
        <v>0</v>
      </c>
      <c r="F199" s="49">
        <v>0</v>
      </c>
      <c r="G199" s="49">
        <v>16.660385052953998</v>
      </c>
      <c r="H199" s="49">
        <v>0</v>
      </c>
      <c r="I199" s="49">
        <v>0</v>
      </c>
      <c r="R199" s="107">
        <v>2007</v>
      </c>
      <c r="S199" s="108">
        <v>6502.9027736037606</v>
      </c>
      <c r="T199" s="108">
        <v>-3806.99902781424</v>
      </c>
      <c r="U199" s="108">
        <v>120.72765355730699</v>
      </c>
      <c r="V199" s="108">
        <v>5.7301132086600797</v>
      </c>
      <c r="W199" s="163" t="s">
        <v>290</v>
      </c>
      <c r="X199" s="163" t="s">
        <v>290</v>
      </c>
      <c r="Y199" s="49">
        <v>1.28156808099646E-2</v>
      </c>
      <c r="Z199" s="163" t="s">
        <v>290</v>
      </c>
      <c r="AA199" s="163" t="s">
        <v>290</v>
      </c>
      <c r="AB199" s="108">
        <v>18.556619795</v>
      </c>
      <c r="AC199" s="108">
        <v>145.702079148</v>
      </c>
      <c r="AD199" s="108">
        <v>18.744412845999999</v>
      </c>
      <c r="AE199" s="108">
        <v>32.500395754000003</v>
      </c>
    </row>
    <row r="200" spans="1:31">
      <c r="A200" s="48">
        <v>2008</v>
      </c>
      <c r="B200" s="49">
        <v>7297.9163959227699</v>
      </c>
      <c r="C200" s="49">
        <v>2663.8590518567371</v>
      </c>
      <c r="D200" s="49">
        <v>1926.4649208789908</v>
      </c>
      <c r="E200" s="49">
        <v>0</v>
      </c>
      <c r="F200" s="49">
        <v>0</v>
      </c>
      <c r="G200" s="49">
        <v>22.1387772950109</v>
      </c>
      <c r="H200" s="49">
        <v>0</v>
      </c>
      <c r="I200" s="49">
        <v>0</v>
      </c>
      <c r="R200" s="107">
        <v>2008</v>
      </c>
      <c r="S200" s="108">
        <v>7297.9163959227699</v>
      </c>
      <c r="T200" s="108">
        <v>-2952.7885327874301</v>
      </c>
      <c r="U200" s="108">
        <v>126.85043104079701</v>
      </c>
      <c r="V200" s="108">
        <v>6.2144029705773898</v>
      </c>
      <c r="W200" s="163" t="s">
        <v>290</v>
      </c>
      <c r="X200" s="163" t="s">
        <v>290</v>
      </c>
      <c r="Y200" s="49">
        <v>1.7029828688469899E-2</v>
      </c>
      <c r="Z200" s="163" t="s">
        <v>290</v>
      </c>
      <c r="AA200" s="163" t="s">
        <v>290</v>
      </c>
      <c r="AB200" s="108">
        <v>20.387947910000001</v>
      </c>
      <c r="AC200" s="108">
        <v>183.194136945</v>
      </c>
      <c r="AD200" s="108">
        <v>20.996597314999999</v>
      </c>
      <c r="AE200" s="108">
        <v>42.561415789999998</v>
      </c>
    </row>
    <row r="201" spans="1:31">
      <c r="A201" s="48">
        <v>2009</v>
      </c>
      <c r="B201" s="49">
        <v>6875.946654935171</v>
      </c>
      <c r="C201" s="49">
        <v>2769.4595794020329</v>
      </c>
      <c r="D201" s="49">
        <v>2000.722880592584</v>
      </c>
      <c r="E201" s="49">
        <v>0</v>
      </c>
      <c r="F201" s="49">
        <v>0</v>
      </c>
      <c r="G201" s="49">
        <v>24.605560700759298</v>
      </c>
      <c r="H201" s="49">
        <v>0</v>
      </c>
      <c r="I201" s="49">
        <v>0</v>
      </c>
      <c r="R201" s="107">
        <v>2009</v>
      </c>
      <c r="S201" s="108">
        <v>6875.946654935171</v>
      </c>
      <c r="T201" s="108">
        <v>-3427.4555077364298</v>
      </c>
      <c r="U201" s="108">
        <v>131.879027590573</v>
      </c>
      <c r="V201" s="108">
        <v>6.4539447761051099</v>
      </c>
      <c r="W201" s="163" t="s">
        <v>290</v>
      </c>
      <c r="X201" s="163" t="s">
        <v>290</v>
      </c>
      <c r="Y201" s="49">
        <v>1.8927354385199501E-2</v>
      </c>
      <c r="Z201" s="163" t="s">
        <v>290</v>
      </c>
      <c r="AA201" s="163" t="s">
        <v>290</v>
      </c>
      <c r="AB201" s="108">
        <v>22.540028083999999</v>
      </c>
      <c r="AC201" s="108">
        <v>191.786021801</v>
      </c>
      <c r="AD201" s="108">
        <v>21.881669432999999</v>
      </c>
      <c r="AE201" s="108">
        <v>40.931318300999997</v>
      </c>
    </row>
    <row r="202" spans="1:31">
      <c r="A202" s="48">
        <v>2010</v>
      </c>
      <c r="B202" s="49">
        <v>6367.8985554459996</v>
      </c>
      <c r="C202" s="49">
        <v>2856.6928508552069</v>
      </c>
      <c r="D202" s="49">
        <v>1992.9729749335199</v>
      </c>
      <c r="E202" s="49">
        <v>0.45932250000000002</v>
      </c>
      <c r="F202" s="49">
        <v>3.8274599999999999</v>
      </c>
      <c r="G202" s="49">
        <v>43.156979095645397</v>
      </c>
      <c r="H202" s="49">
        <v>2.538837</v>
      </c>
      <c r="I202" s="49">
        <v>0</v>
      </c>
      <c r="R202" s="107">
        <v>2010</v>
      </c>
      <c r="S202" s="49">
        <v>6367.8985554459996</v>
      </c>
      <c r="T202" s="108">
        <v>-3966.6456653721002</v>
      </c>
      <c r="U202" s="108">
        <v>136.03299289786699</v>
      </c>
      <c r="V202" s="108">
        <v>6.4289450804307098</v>
      </c>
      <c r="W202" s="49">
        <v>7.0664999999999996E-4</v>
      </c>
      <c r="X202" s="49">
        <v>1.36695E-3</v>
      </c>
      <c r="Y202" s="49">
        <v>3.3197676227419502E-2</v>
      </c>
      <c r="Z202" s="49">
        <v>6.6811500000000005E-4</v>
      </c>
      <c r="AA202" s="163" t="s">
        <v>290</v>
      </c>
      <c r="AB202" s="108">
        <v>21.776305162</v>
      </c>
      <c r="AC202" s="108">
        <v>198.81997597899999</v>
      </c>
      <c r="AD202" s="108">
        <v>24.026720326</v>
      </c>
      <c r="AE202" s="108">
        <v>34.933336793000002</v>
      </c>
    </row>
    <row r="203" spans="1:31">
      <c r="A203" s="48">
        <v>2011</v>
      </c>
      <c r="B203" s="49">
        <v>7912.9501842322497</v>
      </c>
      <c r="C203" s="49">
        <v>2945.484710561379</v>
      </c>
      <c r="D203" s="49">
        <v>2090.9297839748174</v>
      </c>
      <c r="E203" s="49">
        <v>2.57596625</v>
      </c>
      <c r="F203" s="49">
        <v>18.742010000000001</v>
      </c>
      <c r="G203" s="49">
        <v>32.928765731298597</v>
      </c>
      <c r="H203" s="49">
        <v>9.8447929999999992</v>
      </c>
      <c r="I203" s="49">
        <v>0</v>
      </c>
      <c r="R203" s="107">
        <v>2011</v>
      </c>
      <c r="S203" s="49">
        <v>7912.9501842322497</v>
      </c>
      <c r="T203" s="108">
        <v>-2382.82367453085</v>
      </c>
      <c r="U203" s="108">
        <v>140.26117669339899</v>
      </c>
      <c r="V203" s="108">
        <v>6.7449347870155396</v>
      </c>
      <c r="W203" s="49">
        <v>3.9630250000000002E-3</v>
      </c>
      <c r="X203" s="49">
        <v>6.6935750000000002E-3</v>
      </c>
      <c r="Y203" s="49">
        <v>2.5329819793306601E-2</v>
      </c>
      <c r="Z203" s="49">
        <v>2.5907349999999998E-3</v>
      </c>
      <c r="AA203" s="163" t="s">
        <v>290</v>
      </c>
      <c r="AB203" s="108">
        <v>27.290652570999999</v>
      </c>
      <c r="AC203" s="108">
        <v>216.12246360500001</v>
      </c>
      <c r="AD203" s="108">
        <v>25.793510973</v>
      </c>
      <c r="AE203" s="108">
        <v>38.540232171</v>
      </c>
    </row>
    <row r="204" spans="1:31">
      <c r="A204" s="48">
        <v>2012</v>
      </c>
      <c r="B204" s="49">
        <v>9474.134434805248</v>
      </c>
      <c r="C204" s="49">
        <v>3038.0233525480021</v>
      </c>
      <c r="D204" s="49">
        <v>2169.0131301656525</v>
      </c>
      <c r="E204" s="49">
        <v>3.0996070625000001</v>
      </c>
      <c r="F204" s="49">
        <v>23.403985500000001</v>
      </c>
      <c r="G204" s="49">
        <v>36.4426943716038</v>
      </c>
      <c r="H204" s="49">
        <v>16.115714499999999</v>
      </c>
      <c r="I204" s="49">
        <v>44.759324999999997</v>
      </c>
      <c r="R204" s="107">
        <v>2012</v>
      </c>
      <c r="S204" s="49">
        <v>9474.134434805248</v>
      </c>
      <c r="T204" s="108">
        <v>-850.20556602735303</v>
      </c>
      <c r="U204" s="108">
        <v>144.667778692762</v>
      </c>
      <c r="V204" s="108">
        <v>6.9968165489214602</v>
      </c>
      <c r="W204" s="49">
        <v>4.7686262499999996E-3</v>
      </c>
      <c r="X204" s="49">
        <v>8.3585662499999994E-3</v>
      </c>
      <c r="Y204" s="49">
        <v>2.8032841824310602E-2</v>
      </c>
      <c r="Z204" s="49">
        <v>4.2409774999999997E-3</v>
      </c>
      <c r="AA204" s="49">
        <v>1.543425E-2</v>
      </c>
      <c r="AB204" s="108">
        <v>31.858878606000001</v>
      </c>
      <c r="AC204" s="108">
        <v>251.80441056800001</v>
      </c>
      <c r="AD204" s="108">
        <v>31.231436947999999</v>
      </c>
      <c r="AE204" s="108">
        <v>41.675591601999997</v>
      </c>
    </row>
    <row r="205" spans="1:31">
      <c r="A205" s="48">
        <v>2013</v>
      </c>
      <c r="B205" s="49">
        <v>9422.4573582567391</v>
      </c>
      <c r="C205" s="49">
        <v>3098.8995809976122</v>
      </c>
      <c r="D205" s="49">
        <v>2199.6453601490675</v>
      </c>
      <c r="E205" s="49">
        <v>3.262632628125</v>
      </c>
      <c r="F205" s="49">
        <v>28.011826674999998</v>
      </c>
      <c r="G205" s="49">
        <v>34.526946517425699</v>
      </c>
      <c r="H205" s="49">
        <v>22.373548325000002</v>
      </c>
      <c r="I205" s="49">
        <v>77.009500000000003</v>
      </c>
      <c r="R205" s="107">
        <v>2013</v>
      </c>
      <c r="S205" s="49">
        <v>9422.4573582567391</v>
      </c>
      <c r="T205" s="108">
        <v>-793.73407259576004</v>
      </c>
      <c r="U205" s="108">
        <v>147.56664671417201</v>
      </c>
      <c r="V205" s="108">
        <v>7.0956301940292503</v>
      </c>
      <c r="W205" s="49">
        <v>5.0194348125000001E-3</v>
      </c>
      <c r="X205" s="49">
        <v>1.0004223812499999E-2</v>
      </c>
      <c r="Y205" s="49">
        <v>2.6559189628789E-2</v>
      </c>
      <c r="Z205" s="49">
        <v>5.887775875E-3</v>
      </c>
      <c r="AA205" s="49">
        <v>2.6554999999999999E-2</v>
      </c>
      <c r="AB205" s="108">
        <v>33.985928485000002</v>
      </c>
      <c r="AC205" s="108">
        <v>271.920701743</v>
      </c>
      <c r="AD205" s="108">
        <v>32.649132227999999</v>
      </c>
      <c r="AE205" s="108">
        <v>38.759420883899999</v>
      </c>
    </row>
    <row r="206" spans="1:31">
      <c r="A206" s="48">
        <v>2014</v>
      </c>
      <c r="B206" s="49">
        <v>9705.6977140961917</v>
      </c>
      <c r="C206" s="49">
        <v>3252.0030290291038</v>
      </c>
      <c r="D206" s="49">
        <v>2381.4064855277638</v>
      </c>
      <c r="E206" s="49">
        <v>3.84512023390625</v>
      </c>
      <c r="F206" s="49">
        <v>33.327938673749998</v>
      </c>
      <c r="G206" s="49">
        <v>42.285381011374398</v>
      </c>
      <c r="H206" s="49">
        <v>26.877255576250001</v>
      </c>
      <c r="I206" s="49">
        <v>109.40685000000001</v>
      </c>
      <c r="R206" s="107">
        <v>2014</v>
      </c>
      <c r="S206" s="49">
        <v>9705.6977140961917</v>
      </c>
      <c r="T206" s="108">
        <v>-622.01992861030897</v>
      </c>
      <c r="U206" s="108">
        <v>154.85728709662399</v>
      </c>
      <c r="V206" s="108">
        <v>7.68195640492827</v>
      </c>
      <c r="W206" s="49">
        <v>5.9155695906250002E-3</v>
      </c>
      <c r="X206" s="49">
        <v>1.1902835240625E-2</v>
      </c>
      <c r="Y206" s="49">
        <v>3.2527216162595698E-2</v>
      </c>
      <c r="Z206" s="49">
        <v>7.0729619937499998E-3</v>
      </c>
      <c r="AA206" s="49">
        <v>3.7726500000000003E-2</v>
      </c>
      <c r="AB206" s="108">
        <v>31.217746964</v>
      </c>
      <c r="AC206" s="108">
        <v>229.55086191699999</v>
      </c>
      <c r="AD206" s="108">
        <v>30.890262531000001</v>
      </c>
      <c r="AE206" s="108">
        <v>53.242973362999997</v>
      </c>
    </row>
    <row r="207" spans="1:31">
      <c r="A207" s="48">
        <v>2015</v>
      </c>
      <c r="B207" s="49">
        <v>10275.014105098548</v>
      </c>
      <c r="C207" s="49">
        <v>3322.619575677129</v>
      </c>
      <c r="D207" s="49">
        <v>2385.8879174704498</v>
      </c>
      <c r="E207" s="49">
        <v>4.0260019488203103</v>
      </c>
      <c r="F207" s="49">
        <v>37.695104872687502</v>
      </c>
      <c r="G207" s="49">
        <v>45.922502816230697</v>
      </c>
      <c r="H207" s="49">
        <v>32.632662239812497</v>
      </c>
      <c r="I207" s="49">
        <v>99.607024999999993</v>
      </c>
      <c r="R207" s="107">
        <v>2015</v>
      </c>
      <c r="S207" s="49">
        <v>10275.014105098548</v>
      </c>
      <c r="T207" s="108">
        <v>-61.516331834053197</v>
      </c>
      <c r="U207" s="108">
        <v>158.219979794149</v>
      </c>
      <c r="V207" s="108">
        <v>7.6964126370014503</v>
      </c>
      <c r="W207" s="49">
        <v>6.19384915203125E-3</v>
      </c>
      <c r="X207" s="49">
        <v>1.3462537454531199E-2</v>
      </c>
      <c r="Y207" s="49">
        <v>3.5325002166331297E-2</v>
      </c>
      <c r="Z207" s="49">
        <v>8.5875426946875003E-3</v>
      </c>
      <c r="AA207" s="49">
        <v>3.4347250000000003E-2</v>
      </c>
      <c r="AB207" s="108">
        <v>32.980068170000003</v>
      </c>
      <c r="AC207" s="108">
        <v>237.88832641600001</v>
      </c>
      <c r="AD207" s="108">
        <v>31.632391930000001</v>
      </c>
      <c r="AE207" s="108">
        <v>61.051838455000002</v>
      </c>
    </row>
    <row r="208" spans="1:31">
      <c r="A208" s="48">
        <v>2016</v>
      </c>
      <c r="B208" s="49">
        <v>8840.4649582208494</v>
      </c>
      <c r="C208" s="49">
        <v>3398.4427124355961</v>
      </c>
      <c r="D208" s="49">
        <v>2405.1328503990694</v>
      </c>
      <c r="E208" s="49">
        <v>4.2768467814972704</v>
      </c>
      <c r="F208" s="49">
        <v>42.010932141784401</v>
      </c>
      <c r="G208" s="49">
        <v>53.504757599618202</v>
      </c>
      <c r="H208" s="49">
        <v>37.810194903840603</v>
      </c>
      <c r="I208" s="49">
        <v>168.2969325</v>
      </c>
      <c r="R208" s="107">
        <v>2016</v>
      </c>
      <c r="S208" s="49">
        <v>8840.4649582208494</v>
      </c>
      <c r="T208" s="108">
        <v>-1462.0753205021499</v>
      </c>
      <c r="U208" s="108">
        <v>161.830605354076</v>
      </c>
      <c r="V208" s="108">
        <v>7.7584930658034503</v>
      </c>
      <c r="W208" s="49">
        <v>6.5797642792265604E-3</v>
      </c>
      <c r="X208" s="49">
        <v>1.50039043363516E-2</v>
      </c>
      <c r="Y208" s="49">
        <v>4.1157505845860101E-2</v>
      </c>
      <c r="Z208" s="49">
        <v>9.9500512904843706E-3</v>
      </c>
      <c r="AA208" s="49">
        <v>5.8033425E-2</v>
      </c>
      <c r="AB208" s="108">
        <v>29.767833536000001</v>
      </c>
      <c r="AC208" s="108">
        <v>234.53781211</v>
      </c>
      <c r="AD208" s="108">
        <v>33.73529491</v>
      </c>
      <c r="AE208" s="108">
        <v>40.524611751999998</v>
      </c>
    </row>
    <row r="209" spans="1:31">
      <c r="A209" s="48">
        <v>2017</v>
      </c>
      <c r="B209" s="49">
        <v>9449.0676405170198</v>
      </c>
      <c r="C209" s="49">
        <v>3525.3501037789438</v>
      </c>
      <c r="D209" s="49">
        <v>2528.8152667691784</v>
      </c>
      <c r="E209" s="49">
        <v>4.4847088892726799</v>
      </c>
      <c r="F209" s="49">
        <v>46.470574320516697</v>
      </c>
      <c r="G209" s="49">
        <v>56.919638562008103</v>
      </c>
      <c r="H209" s="49">
        <v>43.517936668264497</v>
      </c>
      <c r="I209" s="49">
        <v>190.1552475</v>
      </c>
      <c r="R209" s="107">
        <v>2017</v>
      </c>
      <c r="S209" s="49">
        <v>9449.0676405170198</v>
      </c>
      <c r="T209" s="108">
        <v>-918.24630437348003</v>
      </c>
      <c r="U209" s="108">
        <v>167.873814465664</v>
      </c>
      <c r="V209" s="108">
        <v>8.1574686024812202</v>
      </c>
      <c r="W209" s="49">
        <v>6.8995521373425798E-3</v>
      </c>
      <c r="X209" s="49">
        <v>1.6596633685898799E-2</v>
      </c>
      <c r="Y209" s="49">
        <v>4.3784337355390897E-2</v>
      </c>
      <c r="Z209" s="49">
        <v>1.14520885969117E-2</v>
      </c>
      <c r="AA209" s="49">
        <v>6.5570774999999998E-2</v>
      </c>
      <c r="AB209" s="108">
        <v>32.334072554000002</v>
      </c>
      <c r="AC209" s="108">
        <v>237.12913453900001</v>
      </c>
      <c r="AD209" s="108">
        <v>35.788007475999997</v>
      </c>
      <c r="AE209" s="108">
        <v>38.569501062999997</v>
      </c>
    </row>
    <row r="210" spans="1:31">
      <c r="A210" s="48">
        <v>2018</v>
      </c>
      <c r="B210" s="49">
        <v>11415.854666362717</v>
      </c>
      <c r="C210" s="49">
        <v>3661.5734274389483</v>
      </c>
      <c r="D210" s="49">
        <v>2587.2946571181706</v>
      </c>
      <c r="E210" s="107">
        <v>4.556</v>
      </c>
      <c r="F210" s="107">
        <v>49.281999999999996</v>
      </c>
      <c r="G210" s="107">
        <v>62.523000000000003</v>
      </c>
      <c r="H210" s="107">
        <v>47.433</v>
      </c>
      <c r="I210" s="107">
        <v>29.893999999999998</v>
      </c>
      <c r="R210" s="63">
        <v>2018</v>
      </c>
      <c r="S210" s="49">
        <v>11415.854666362717</v>
      </c>
      <c r="T210" s="49">
        <v>474.484128440218</v>
      </c>
      <c r="U210" s="49">
        <v>174.36063940185468</v>
      </c>
      <c r="V210" s="49">
        <v>8.3461117971553893</v>
      </c>
      <c r="W210" s="49">
        <f>7.009/1000</f>
        <v>7.0090000000000005E-3</v>
      </c>
      <c r="X210" s="49">
        <f>17.601/1000</f>
        <v>1.7600999999999999E-2</v>
      </c>
      <c r="Y210" s="49">
        <f>48.095/1000</f>
        <v>4.8094999999999999E-2</v>
      </c>
      <c r="Z210" s="49">
        <f>12.482/1000</f>
        <v>1.2482E-2</v>
      </c>
      <c r="AA210" s="49">
        <f>10.308/1000</f>
        <v>1.0307999999999999E-2</v>
      </c>
      <c r="AB210" s="49">
        <v>35.924332002</v>
      </c>
      <c r="AC210" s="49">
        <v>266.697346864</v>
      </c>
      <c r="AD210" s="49">
        <v>40.232453843000002</v>
      </c>
      <c r="AE210" s="49">
        <v>42.655907765000002</v>
      </c>
    </row>
    <row r="211" spans="1:31">
      <c r="A211" s="48">
        <v>2019</v>
      </c>
      <c r="B211" s="49">
        <v>8671.7124709819</v>
      </c>
      <c r="C211" s="49">
        <v>3758.6526220812384</v>
      </c>
      <c r="D211" s="49">
        <v>2533.8135317067286</v>
      </c>
      <c r="E211" s="108">
        <v>5.53</v>
      </c>
      <c r="F211" s="107">
        <v>56.161999999999999</v>
      </c>
      <c r="G211" s="107">
        <v>72.042000000000002</v>
      </c>
      <c r="H211" s="107">
        <v>51.610999999999997</v>
      </c>
      <c r="I211" s="107">
        <v>22.876000000000001</v>
      </c>
      <c r="R211" s="107">
        <v>2019</v>
      </c>
      <c r="S211" s="108">
        <v>8671.7124709819</v>
      </c>
      <c r="T211" s="108">
        <v>-2282.9113123231</v>
      </c>
      <c r="U211" s="108">
        <v>178.98345819434468</v>
      </c>
      <c r="V211" s="108">
        <v>8.1735920377636404</v>
      </c>
      <c r="W211" s="108">
        <f>8.508/1000</f>
        <v>8.5079999999999999E-3</v>
      </c>
      <c r="X211" s="108">
        <f>20.058/1000</f>
        <v>2.0057999999999999E-2</v>
      </c>
      <c r="Y211" s="108">
        <f>55.417/1000</f>
        <v>5.5417000000000001E-2</v>
      </c>
      <c r="Z211" s="108">
        <f>13.582/1000</f>
        <v>1.3582E-2</v>
      </c>
      <c r="AA211" s="108">
        <f>7.888/1000</f>
        <v>7.8879999999999992E-3</v>
      </c>
      <c r="AB211" s="108">
        <v>29.276499239</v>
      </c>
      <c r="AC211" s="108">
        <v>224.10617069599999</v>
      </c>
      <c r="AD211" s="108">
        <v>35.380148834000003</v>
      </c>
      <c r="AE211" s="108">
        <v>30.091913844</v>
      </c>
    </row>
    <row r="212" spans="1:31">
      <c r="A212" s="48">
        <v>2020</v>
      </c>
      <c r="B212" s="49">
        <v>8064.0723853248401</v>
      </c>
      <c r="C212" s="49">
        <v>3855.8197912681348</v>
      </c>
      <c r="D212" s="49">
        <v>2563.674804837724</v>
      </c>
      <c r="E212" s="107">
        <v>6.9749999999999996</v>
      </c>
      <c r="F212" s="107">
        <v>64.448999999999998</v>
      </c>
      <c r="G212" s="107">
        <v>81.331999999999994</v>
      </c>
      <c r="H212" s="107">
        <v>54.773000000000003</v>
      </c>
      <c r="I212" s="107">
        <v>20.193999999999999</v>
      </c>
      <c r="R212" s="107">
        <v>2020</v>
      </c>
      <c r="S212" s="108">
        <v>8064.0723853248401</v>
      </c>
      <c r="T212" s="108">
        <v>-2896.0276879040598</v>
      </c>
      <c r="U212" s="108">
        <v>183.61046625086357</v>
      </c>
      <c r="V212" s="108">
        <v>8.2699187252829809</v>
      </c>
      <c r="W212" s="108">
        <f>10.731/1000</f>
        <v>1.0730999999999999E-2</v>
      </c>
      <c r="X212" s="108">
        <f>23.018/1000</f>
        <v>2.3018E-2</v>
      </c>
      <c r="Y212" s="108">
        <f>62.563/1000</f>
        <v>6.2563000000000007E-2</v>
      </c>
      <c r="Z212" s="108">
        <f>14.414/1000</f>
        <v>1.4414E-2</v>
      </c>
      <c r="AA212" s="108">
        <f>6.963/1000</f>
        <v>6.9630000000000004E-3</v>
      </c>
      <c r="AB212" s="108">
        <v>27.160108193999999</v>
      </c>
      <c r="AC212" s="108">
        <v>223.275968245</v>
      </c>
      <c r="AD212" s="108">
        <v>33.248227524000001</v>
      </c>
      <c r="AE212" s="108">
        <v>48.328730729</v>
      </c>
    </row>
    <row r="214" spans="1:31" ht="13.2" customHeight="1"/>
    <row r="215" spans="1:31" s="39" customFormat="1" ht="11.4">
      <c r="A215" s="380" t="s">
        <v>28</v>
      </c>
      <c r="B215" s="380"/>
      <c r="C215" s="380"/>
      <c r="D215" s="380"/>
      <c r="F215" s="380" t="s">
        <v>6</v>
      </c>
      <c r="G215" s="380"/>
      <c r="H215" s="380"/>
      <c r="I215" s="380"/>
      <c r="K215" s="380" t="s">
        <v>7</v>
      </c>
      <c r="L215" s="380"/>
      <c r="M215" s="380"/>
      <c r="N215" s="380"/>
    </row>
    <row r="216" spans="1:31" ht="22.8">
      <c r="A216" s="40" t="s">
        <v>4</v>
      </c>
      <c r="B216" s="41" t="s">
        <v>27</v>
      </c>
      <c r="C216" s="41" t="s">
        <v>31</v>
      </c>
      <c r="D216" s="41" t="s">
        <v>45</v>
      </c>
      <c r="F216" s="40" t="s">
        <v>4</v>
      </c>
      <c r="G216" s="41" t="s">
        <v>27</v>
      </c>
      <c r="H216" s="41" t="s">
        <v>36</v>
      </c>
      <c r="I216" s="41" t="s">
        <v>45</v>
      </c>
      <c r="K216" s="40" t="s">
        <v>16</v>
      </c>
      <c r="L216" s="41" t="s">
        <v>27</v>
      </c>
      <c r="M216" s="41" t="s">
        <v>31</v>
      </c>
      <c r="N216" s="41" t="s">
        <v>36</v>
      </c>
      <c r="R216" s="40" t="s">
        <v>4</v>
      </c>
      <c r="S216" s="41" t="s">
        <v>28</v>
      </c>
      <c r="T216" s="41" t="s">
        <v>6</v>
      </c>
      <c r="U216" s="41" t="s">
        <v>7</v>
      </c>
      <c r="V216" s="46" t="s">
        <v>62</v>
      </c>
      <c r="W216" s="46" t="s">
        <v>63</v>
      </c>
      <c r="X216" s="46" t="s">
        <v>64</v>
      </c>
      <c r="Y216" s="46" t="s">
        <v>65</v>
      </c>
      <c r="Z216" s="46" t="s">
        <v>66</v>
      </c>
      <c r="AA216" s="41" t="s">
        <v>9</v>
      </c>
      <c r="AB216" s="41" t="s">
        <v>10</v>
      </c>
      <c r="AC216" s="41" t="s">
        <v>11</v>
      </c>
      <c r="AD216" s="41" t="s">
        <v>12</v>
      </c>
    </row>
    <row r="217" spans="1:31">
      <c r="A217" s="107">
        <v>1990</v>
      </c>
      <c r="B217" s="108">
        <v>19429.632160760601</v>
      </c>
      <c r="C217" s="108">
        <v>871.63847402338502</v>
      </c>
      <c r="D217" s="108">
        <v>3.5328458880000002</v>
      </c>
      <c r="F217" s="107">
        <v>1990</v>
      </c>
      <c r="G217" s="108">
        <v>41.367658578910003</v>
      </c>
      <c r="H217" s="49">
        <v>123.711251831623</v>
      </c>
      <c r="I217" s="108">
        <v>18.108752855968401</v>
      </c>
      <c r="K217" s="107">
        <v>1990</v>
      </c>
      <c r="L217" s="108">
        <v>0.74634153579999996</v>
      </c>
      <c r="M217" s="64">
        <v>0</v>
      </c>
      <c r="N217" s="108">
        <v>12.386130086481799</v>
      </c>
      <c r="R217" s="63">
        <v>2018</v>
      </c>
      <c r="S217" s="49">
        <v>11415.854666362717</v>
      </c>
      <c r="T217" s="49">
        <v>174.36063940185468</v>
      </c>
      <c r="U217" s="49">
        <v>8.3461117971553893</v>
      </c>
      <c r="V217" s="49">
        <v>7.0090000000000005E-3</v>
      </c>
      <c r="W217" s="49">
        <v>1.7600999999999999E-2</v>
      </c>
      <c r="X217" s="49">
        <v>4.8094999999999999E-2</v>
      </c>
      <c r="Y217" s="49">
        <v>1.2482E-2</v>
      </c>
      <c r="Z217" s="49">
        <v>1.0307999999999999E-2</v>
      </c>
      <c r="AA217" s="49">
        <v>35.924332002</v>
      </c>
      <c r="AB217" s="49">
        <v>266.697346864</v>
      </c>
      <c r="AC217" s="49">
        <v>40.232453843000002</v>
      </c>
      <c r="AD217" s="49">
        <v>42.655907765000002</v>
      </c>
    </row>
    <row r="218" spans="1:31">
      <c r="A218" s="107">
        <v>1991</v>
      </c>
      <c r="B218" s="108">
        <v>17092.313170552599</v>
      </c>
      <c r="C218" s="108">
        <v>829.76466551818498</v>
      </c>
      <c r="D218" s="108">
        <v>3.6298525119999998</v>
      </c>
      <c r="F218" s="107">
        <v>1991</v>
      </c>
      <c r="G218" s="108">
        <v>36.944073894909998</v>
      </c>
      <c r="H218" s="49">
        <v>121.080187675145</v>
      </c>
      <c r="I218" s="108">
        <v>18.3799105858206</v>
      </c>
      <c r="K218" s="107">
        <v>1991</v>
      </c>
      <c r="L218" s="108">
        <v>0.63027095493399998</v>
      </c>
      <c r="M218" s="64">
        <v>0</v>
      </c>
      <c r="N218" s="108">
        <v>13.222242873135899</v>
      </c>
      <c r="R218" s="107">
        <v>2019</v>
      </c>
      <c r="S218" s="49">
        <v>8671.7124709819</v>
      </c>
      <c r="T218" s="108">
        <v>178.98345819434468</v>
      </c>
      <c r="U218" s="108">
        <v>8.1735920377636404</v>
      </c>
      <c r="V218" s="108">
        <v>8.5079999999999999E-3</v>
      </c>
      <c r="W218" s="108">
        <v>2.0057999999999999E-2</v>
      </c>
      <c r="X218" s="108">
        <v>5.5417000000000001E-2</v>
      </c>
      <c r="Y218" s="108">
        <v>1.3582E-2</v>
      </c>
      <c r="Z218" s="108">
        <v>7.8879999999999992E-3</v>
      </c>
      <c r="AA218" s="108">
        <v>29.276499239</v>
      </c>
      <c r="AB218" s="108">
        <v>224.10617069599999</v>
      </c>
      <c r="AC218" s="108">
        <v>35.380148834000003</v>
      </c>
      <c r="AD218" s="108">
        <v>30.091913844</v>
      </c>
    </row>
    <row r="219" spans="1:31">
      <c r="A219" s="107">
        <v>1992</v>
      </c>
      <c r="B219" s="108">
        <v>13655.434827421101</v>
      </c>
      <c r="C219" s="108">
        <v>636.14450782381903</v>
      </c>
      <c r="D219" s="108">
        <v>3.7345294272</v>
      </c>
      <c r="F219" s="107">
        <v>1992</v>
      </c>
      <c r="G219" s="108">
        <v>28.44372978218</v>
      </c>
      <c r="H219" s="49">
        <v>113.43960615356301</v>
      </c>
      <c r="I219" s="108">
        <v>17.781401926265701</v>
      </c>
      <c r="K219" s="107">
        <v>1992</v>
      </c>
      <c r="L219" s="108">
        <v>0.41875419151799997</v>
      </c>
      <c r="M219" s="64">
        <v>0</v>
      </c>
      <c r="N219" s="108">
        <v>11.8994595972882</v>
      </c>
      <c r="R219" s="107">
        <v>2020</v>
      </c>
      <c r="S219" s="49">
        <v>8064.0723853248401</v>
      </c>
      <c r="T219" s="108">
        <v>183.61046625086357</v>
      </c>
      <c r="U219" s="108">
        <v>8.2699187252829809</v>
      </c>
      <c r="V219" s="108">
        <v>1.0730999999999999E-2</v>
      </c>
      <c r="W219" s="108">
        <v>2.3018E-2</v>
      </c>
      <c r="X219" s="108">
        <v>6.2563000000000007E-2</v>
      </c>
      <c r="Y219" s="108">
        <v>1.4414E-2</v>
      </c>
      <c r="Z219" s="108">
        <v>6.9630000000000004E-3</v>
      </c>
      <c r="AA219" s="108">
        <v>27.160108193999999</v>
      </c>
      <c r="AB219" s="108">
        <v>223.275968245</v>
      </c>
      <c r="AC219" s="108">
        <v>33.248227524000001</v>
      </c>
      <c r="AD219" s="108">
        <v>48.328730729</v>
      </c>
    </row>
    <row r="220" spans="1:31">
      <c r="A220" s="107">
        <v>1993</v>
      </c>
      <c r="B220" s="108">
        <v>10126.430515731299</v>
      </c>
      <c r="C220" s="108">
        <v>393.42707414325599</v>
      </c>
      <c r="D220" s="108">
        <v>3.7927334016000001</v>
      </c>
      <c r="F220" s="107">
        <v>1993</v>
      </c>
      <c r="G220" s="108">
        <v>20.234375172749999</v>
      </c>
      <c r="H220" s="49">
        <v>103.468135163756</v>
      </c>
      <c r="I220" s="108">
        <v>17.783029494444801</v>
      </c>
      <c r="K220" s="107">
        <v>1993</v>
      </c>
      <c r="L220" s="108">
        <v>0.251857487697</v>
      </c>
      <c r="M220" s="64">
        <v>0</v>
      </c>
      <c r="N220" s="108">
        <v>5.7581641918699296</v>
      </c>
    </row>
    <row r="221" spans="1:31">
      <c r="A221" s="107">
        <v>1994</v>
      </c>
      <c r="B221" s="108">
        <v>7063.5404817845201</v>
      </c>
      <c r="C221" s="108">
        <v>210.270232123499</v>
      </c>
      <c r="D221" s="108">
        <v>3.8031108543999999</v>
      </c>
      <c r="F221" s="107">
        <v>1994</v>
      </c>
      <c r="G221" s="108">
        <v>13.18714130403</v>
      </c>
      <c r="H221" s="49">
        <v>84.314428056308401</v>
      </c>
      <c r="I221" s="108">
        <v>17.282815632910001</v>
      </c>
      <c r="K221" s="107">
        <v>1994</v>
      </c>
      <c r="L221" s="108">
        <v>0.127158077206</v>
      </c>
      <c r="M221" s="64">
        <v>0</v>
      </c>
      <c r="N221" s="108">
        <v>4.4629295341347399</v>
      </c>
    </row>
    <row r="222" spans="1:31">
      <c r="A222" s="107">
        <v>1995</v>
      </c>
      <c r="B222" s="108">
        <v>5163.6156704204896</v>
      </c>
      <c r="C222" s="108">
        <v>165.512193516753</v>
      </c>
      <c r="D222" s="108">
        <v>3.8279265024</v>
      </c>
      <c r="F222" s="107">
        <v>1995</v>
      </c>
      <c r="G222" s="108">
        <v>8.3773760291499997</v>
      </c>
      <c r="H222" s="49">
        <v>78.157858470457398</v>
      </c>
      <c r="I222" s="108">
        <v>17.111970731627402</v>
      </c>
      <c r="K222" s="107">
        <v>1995</v>
      </c>
      <c r="L222" s="108">
        <v>0.19075745333499999</v>
      </c>
      <c r="M222" s="64">
        <v>0</v>
      </c>
      <c r="N222" s="108">
        <v>3.78497523594804</v>
      </c>
      <c r="Q222" s="326" t="s">
        <v>314</v>
      </c>
      <c r="R222" s="326">
        <v>2018</v>
      </c>
      <c r="S222" s="326">
        <v>2019</v>
      </c>
      <c r="T222" s="326">
        <v>2020</v>
      </c>
    </row>
    <row r="223" spans="1:31">
      <c r="A223" s="107">
        <v>1996</v>
      </c>
      <c r="B223" s="108">
        <v>4865.5999431272403</v>
      </c>
      <c r="C223" s="108">
        <v>267.11359574028899</v>
      </c>
      <c r="D223" s="108">
        <v>3.8969591231999998</v>
      </c>
      <c r="F223" s="107">
        <v>1996</v>
      </c>
      <c r="G223" s="108">
        <v>8.1454623296200008</v>
      </c>
      <c r="H223" s="49">
        <v>74.538250402569304</v>
      </c>
      <c r="I223" s="108">
        <v>17.292075441322499</v>
      </c>
      <c r="K223" s="107">
        <v>1996</v>
      </c>
      <c r="L223" s="108">
        <v>0.15398283546899999</v>
      </c>
      <c r="M223" s="64">
        <v>0</v>
      </c>
      <c r="N223" s="108">
        <v>3.7704491246249501</v>
      </c>
      <c r="Q223" s="349" t="s">
        <v>28</v>
      </c>
      <c r="R223" s="49">
        <v>11415.854666362717</v>
      </c>
      <c r="S223" s="49">
        <v>8671.7124709819</v>
      </c>
      <c r="T223" s="49">
        <v>8064.0723853248401</v>
      </c>
    </row>
    <row r="224" spans="1:31">
      <c r="A224" s="107">
        <v>1997</v>
      </c>
      <c r="B224" s="108">
        <v>5175.1946252607104</v>
      </c>
      <c r="C224" s="108">
        <v>327.25277347137802</v>
      </c>
      <c r="D224" s="108">
        <v>3.961479808</v>
      </c>
      <c r="F224" s="107">
        <v>1997</v>
      </c>
      <c r="G224" s="108">
        <v>7.98542537296</v>
      </c>
      <c r="H224" s="49">
        <v>77.461657942772604</v>
      </c>
      <c r="I224" s="108">
        <v>17.1855629877357</v>
      </c>
      <c r="K224" s="107">
        <v>1997</v>
      </c>
      <c r="L224" s="108">
        <v>0.14323169836800001</v>
      </c>
      <c r="M224" s="64">
        <v>0</v>
      </c>
      <c r="N224" s="108">
        <v>4.8972459115169498</v>
      </c>
      <c r="Q224" s="349" t="s">
        <v>6</v>
      </c>
      <c r="R224" s="49">
        <v>174.36063940185468</v>
      </c>
      <c r="S224" s="108">
        <v>178.98345819434468</v>
      </c>
      <c r="T224" s="108">
        <v>183.61046625086357</v>
      </c>
    </row>
    <row r="225" spans="1:21">
      <c r="A225" s="107">
        <v>1998</v>
      </c>
      <c r="B225" s="108">
        <v>4606.1766810602103</v>
      </c>
      <c r="C225" s="108">
        <v>341.06797532752699</v>
      </c>
      <c r="D225" s="108">
        <v>4.0305124287999998</v>
      </c>
      <c r="F225" s="107">
        <v>1998</v>
      </c>
      <c r="G225" s="108">
        <v>8.0691206123499999</v>
      </c>
      <c r="H225" s="49">
        <v>79.155210609242999</v>
      </c>
      <c r="I225" s="108">
        <v>16.857100725315998</v>
      </c>
      <c r="K225" s="107">
        <v>1998</v>
      </c>
      <c r="L225" s="108">
        <v>0.123705752317</v>
      </c>
      <c r="M225" s="64">
        <v>0</v>
      </c>
      <c r="N225" s="108">
        <v>4.6856576679150796</v>
      </c>
      <c r="Q225" s="349" t="s">
        <v>7</v>
      </c>
      <c r="R225" s="49">
        <v>8.3461117971553893</v>
      </c>
      <c r="S225" s="108">
        <v>8.1735920377636404</v>
      </c>
      <c r="T225" s="108">
        <v>8.2699187252829809</v>
      </c>
    </row>
    <row r="226" spans="1:21">
      <c r="A226" s="107">
        <v>1999</v>
      </c>
      <c r="B226" s="108">
        <v>4571.4006596326199</v>
      </c>
      <c r="C226" s="108">
        <v>195.62568770559599</v>
      </c>
      <c r="D226" s="108">
        <v>4.1018010175999997</v>
      </c>
      <c r="F226" s="107">
        <v>1999</v>
      </c>
      <c r="G226" s="108">
        <v>7.6316525195900002</v>
      </c>
      <c r="H226" s="49">
        <v>80.884134410565906</v>
      </c>
      <c r="I226" s="108">
        <v>16.688044554502198</v>
      </c>
      <c r="K226" s="107">
        <v>1999</v>
      </c>
      <c r="L226" s="108">
        <v>0.222551910016</v>
      </c>
      <c r="M226" s="64">
        <v>0</v>
      </c>
      <c r="N226" s="108">
        <v>4.6966051776162097</v>
      </c>
      <c r="Q226" s="349" t="s">
        <v>62</v>
      </c>
      <c r="R226" s="49">
        <v>7.0090000000000005E-3</v>
      </c>
      <c r="S226" s="108">
        <v>8.5079999999999999E-3</v>
      </c>
      <c r="T226" s="108">
        <v>1.0730999999999999E-2</v>
      </c>
    </row>
    <row r="227" spans="1:21">
      <c r="A227" s="107">
        <v>2000</v>
      </c>
      <c r="B227" s="108">
        <v>4223.9056577502097</v>
      </c>
      <c r="C227" s="108">
        <v>220.332820087432</v>
      </c>
      <c r="D227" s="108">
        <v>4.1645169280000003</v>
      </c>
      <c r="F227" s="107">
        <v>2000</v>
      </c>
      <c r="G227" s="108">
        <v>8.00820642459</v>
      </c>
      <c r="H227" s="49">
        <v>81.958318046640699</v>
      </c>
      <c r="I227" s="108">
        <v>16.946292142268</v>
      </c>
      <c r="K227" s="107">
        <v>2000</v>
      </c>
      <c r="L227" s="108">
        <v>9.3433143016000003E-2</v>
      </c>
      <c r="M227" s="64">
        <v>0</v>
      </c>
      <c r="N227" s="108">
        <v>4.8029648389016497</v>
      </c>
      <c r="Q227" s="349" t="s">
        <v>63</v>
      </c>
      <c r="R227" s="49">
        <v>1.7600999999999999E-2</v>
      </c>
      <c r="S227" s="108">
        <v>2.0057999999999999E-2</v>
      </c>
      <c r="T227" s="108">
        <v>2.3018E-2</v>
      </c>
    </row>
    <row r="228" spans="1:21">
      <c r="A228" s="107">
        <v>2001</v>
      </c>
      <c r="B228" s="108">
        <v>4608.1496586253497</v>
      </c>
      <c r="C228" s="108">
        <v>228.07914592837901</v>
      </c>
      <c r="D228" s="108">
        <v>4.2100874815999996</v>
      </c>
      <c r="F228" s="107">
        <v>2001</v>
      </c>
      <c r="G228" s="108">
        <v>8.2140358540400005</v>
      </c>
      <c r="H228" s="49">
        <v>82.819309298279094</v>
      </c>
      <c r="I228" s="108">
        <v>16.8441010132379</v>
      </c>
      <c r="K228" s="107">
        <v>2001</v>
      </c>
      <c r="L228" s="108">
        <v>0.18438210888000001</v>
      </c>
      <c r="M228" s="64">
        <v>0</v>
      </c>
      <c r="N228" s="108">
        <v>4.7979751520095002</v>
      </c>
      <c r="Q228" s="349" t="s">
        <v>64</v>
      </c>
      <c r="R228" s="49">
        <v>4.8094999999999999E-2</v>
      </c>
      <c r="S228" s="108">
        <v>5.5417000000000001E-2</v>
      </c>
      <c r="T228" s="108">
        <v>6.2563000000000007E-2</v>
      </c>
    </row>
    <row r="229" spans="1:21">
      <c r="A229" s="107">
        <v>2002</v>
      </c>
      <c r="B229" s="108">
        <v>4266.9415441880601</v>
      </c>
      <c r="C229" s="108">
        <v>258.90388043487297</v>
      </c>
      <c r="D229" s="108">
        <v>4.2552068415999997</v>
      </c>
      <c r="F229" s="107">
        <v>2002</v>
      </c>
      <c r="G229" s="108">
        <v>8.5392243448999992</v>
      </c>
      <c r="H229" s="49">
        <v>84.341083390460497</v>
      </c>
      <c r="I229" s="108">
        <v>16.971201686256901</v>
      </c>
      <c r="K229" s="107">
        <v>2002</v>
      </c>
      <c r="L229" s="108">
        <v>0.105093914302</v>
      </c>
      <c r="M229" s="64">
        <v>0</v>
      </c>
      <c r="N229" s="108">
        <v>4.8356386492347196</v>
      </c>
      <c r="Q229" s="349" t="s">
        <v>65</v>
      </c>
      <c r="R229" s="49">
        <v>1.2482E-2</v>
      </c>
      <c r="S229" s="108">
        <v>1.3582E-2</v>
      </c>
      <c r="T229" s="108">
        <v>1.4414E-2</v>
      </c>
    </row>
    <row r="230" spans="1:21">
      <c r="A230" s="107">
        <v>2003</v>
      </c>
      <c r="B230" s="108">
        <v>4432.9329773491099</v>
      </c>
      <c r="C230" s="108">
        <v>358.02194507453999</v>
      </c>
      <c r="D230" s="108">
        <v>4.2989726207999999</v>
      </c>
      <c r="F230" s="107">
        <v>2003</v>
      </c>
      <c r="G230" s="108">
        <v>7.76486050926</v>
      </c>
      <c r="H230" s="49">
        <v>83.939992614063698</v>
      </c>
      <c r="I230" s="108">
        <v>17.088939870867399</v>
      </c>
      <c r="K230" s="107">
        <v>2003</v>
      </c>
      <c r="L230" s="108">
        <v>9.4661584664000001E-2</v>
      </c>
      <c r="M230" s="64">
        <v>0</v>
      </c>
      <c r="N230" s="108">
        <v>4.8111964868372201</v>
      </c>
      <c r="Q230" s="349" t="s">
        <v>66</v>
      </c>
      <c r="R230" s="49">
        <v>1.0307999999999999E-2</v>
      </c>
      <c r="S230" s="108">
        <v>7.8879999999999992E-3</v>
      </c>
      <c r="T230" s="108">
        <v>6.9630000000000004E-3</v>
      </c>
      <c r="U230" s="34" t="s">
        <v>313</v>
      </c>
    </row>
    <row r="231" spans="1:21">
      <c r="A231" s="107">
        <v>2004</v>
      </c>
      <c r="B231" s="108">
        <v>4657.3769168744002</v>
      </c>
      <c r="C231" s="108">
        <v>421.46963697915601</v>
      </c>
      <c r="D231" s="108">
        <v>4.3553718208000003</v>
      </c>
      <c r="F231" s="107">
        <v>2004</v>
      </c>
      <c r="G231" s="108">
        <v>8.0101073191900003</v>
      </c>
      <c r="H231" s="49">
        <v>85.598562867290696</v>
      </c>
      <c r="I231" s="108">
        <v>17.336821555122</v>
      </c>
      <c r="K231" s="107">
        <v>2004</v>
      </c>
      <c r="L231" s="108">
        <v>0.108162426442</v>
      </c>
      <c r="M231" s="64">
        <v>0</v>
      </c>
      <c r="N231" s="108">
        <v>4.8725104765946297</v>
      </c>
      <c r="Q231" s="349" t="s">
        <v>9</v>
      </c>
      <c r="R231" s="49">
        <v>35.924332002</v>
      </c>
      <c r="S231" s="108">
        <v>29.276499239</v>
      </c>
      <c r="T231" s="108">
        <v>27.160108193999999</v>
      </c>
    </row>
    <row r="232" spans="1:21">
      <c r="A232" s="107">
        <v>2005</v>
      </c>
      <c r="B232" s="108">
        <v>5014.9132664147601</v>
      </c>
      <c r="C232" s="108">
        <v>467.17105134250102</v>
      </c>
      <c r="D232" s="108">
        <v>4.4135757951999999</v>
      </c>
      <c r="F232" s="107">
        <v>2005</v>
      </c>
      <c r="G232" s="108">
        <v>7.2323545890369996</v>
      </c>
      <c r="H232" s="49">
        <v>88.857245555167395</v>
      </c>
      <c r="I232" s="108">
        <v>17.092468147653499</v>
      </c>
      <c r="K232" s="107">
        <v>2005</v>
      </c>
      <c r="L232" s="108">
        <v>0.150073762084</v>
      </c>
      <c r="M232" s="64">
        <v>0</v>
      </c>
      <c r="N232" s="108">
        <v>4.9960449122464201</v>
      </c>
      <c r="Q232" s="349" t="s">
        <v>10</v>
      </c>
      <c r="R232" s="49">
        <v>266.697346864</v>
      </c>
      <c r="S232" s="108">
        <v>224.10617069599999</v>
      </c>
      <c r="T232" s="108">
        <v>223.275968245</v>
      </c>
    </row>
    <row r="233" spans="1:21">
      <c r="A233" s="107">
        <v>2006</v>
      </c>
      <c r="B233" s="108">
        <v>5045.6057039531997</v>
      </c>
      <c r="C233" s="108">
        <v>538.33061476961495</v>
      </c>
      <c r="D233" s="108">
        <v>4.4641094784000002</v>
      </c>
      <c r="F233" s="107">
        <v>2006</v>
      </c>
      <c r="G233" s="108">
        <v>7.0090107133139998</v>
      </c>
      <c r="H233" s="49">
        <v>92.237795201558896</v>
      </c>
      <c r="I233" s="108">
        <v>17.290856514541499</v>
      </c>
      <c r="K233" s="107">
        <v>2006</v>
      </c>
      <c r="L233" s="108">
        <v>0.14992193572490001</v>
      </c>
      <c r="M233" s="64">
        <v>0</v>
      </c>
      <c r="N233" s="108">
        <v>5.2018857823501001</v>
      </c>
      <c r="Q233" s="349" t="s">
        <v>11</v>
      </c>
      <c r="R233" s="49">
        <v>40.232453843000002</v>
      </c>
      <c r="S233" s="108">
        <v>35.380148834000003</v>
      </c>
      <c r="T233" s="108">
        <v>33.248227524000001</v>
      </c>
    </row>
    <row r="234" spans="1:21">
      <c r="A234" s="107">
        <v>2007</v>
      </c>
      <c r="B234" s="108">
        <v>5929.6076563747401</v>
      </c>
      <c r="C234" s="108">
        <v>568.77505974417704</v>
      </c>
      <c r="D234" s="108">
        <v>4.5200574847999997</v>
      </c>
      <c r="F234" s="107">
        <v>2007</v>
      </c>
      <c r="G234" s="108">
        <v>7.2576651536650001</v>
      </c>
      <c r="H234" s="49">
        <v>96.175314023854398</v>
      </c>
      <c r="I234" s="108">
        <v>17.294674379787899</v>
      </c>
      <c r="K234" s="107">
        <v>2007</v>
      </c>
      <c r="L234" s="108">
        <v>0.25284426341400001</v>
      </c>
      <c r="M234" s="64">
        <v>0</v>
      </c>
      <c r="N234" s="108">
        <v>5.2652857537326101</v>
      </c>
      <c r="Q234" s="349" t="s">
        <v>12</v>
      </c>
      <c r="R234" s="49">
        <v>42.655907765000002</v>
      </c>
      <c r="S234" s="108">
        <v>30.091913844</v>
      </c>
      <c r="T234" s="108">
        <v>48.328730729</v>
      </c>
    </row>
    <row r="235" spans="1:21">
      <c r="A235" s="107">
        <v>2008</v>
      </c>
      <c r="B235" s="108">
        <v>6808.5753512663096</v>
      </c>
      <c r="C235" s="108">
        <v>484.77902616687498</v>
      </c>
      <c r="D235" s="108">
        <v>4.5620184895999998</v>
      </c>
      <c r="F235" s="107">
        <v>2008</v>
      </c>
      <c r="G235" s="108">
        <v>8.6188450335029998</v>
      </c>
      <c r="H235" s="49">
        <v>100.775565360153</v>
      </c>
      <c r="I235" s="108">
        <v>17.4560206471415</v>
      </c>
      <c r="K235" s="107">
        <v>2008</v>
      </c>
      <c r="L235" s="108">
        <v>0.26196154068459998</v>
      </c>
      <c r="M235" s="64">
        <v>2.9999999999999997E-4</v>
      </c>
      <c r="N235" s="108">
        <v>5.7316348266327903</v>
      </c>
    </row>
    <row r="236" spans="1:21">
      <c r="A236" s="107">
        <v>2009</v>
      </c>
      <c r="B236" s="108">
        <v>6630.00468286664</v>
      </c>
      <c r="C236" s="108">
        <v>241.29558037574199</v>
      </c>
      <c r="D236" s="108">
        <v>4.6463916928</v>
      </c>
      <c r="F236" s="107">
        <v>2009</v>
      </c>
      <c r="G236" s="108">
        <v>7.9591076364050002</v>
      </c>
      <c r="H236" s="49">
        <v>105.67143122586199</v>
      </c>
      <c r="I236" s="108">
        <v>18.2484887283054</v>
      </c>
      <c r="K236" s="107">
        <v>2009</v>
      </c>
      <c r="L236" s="108">
        <v>0.36916756688899999</v>
      </c>
      <c r="M236" s="64">
        <v>8.9999999999999998E-4</v>
      </c>
      <c r="N236" s="108">
        <v>5.8539414814725399</v>
      </c>
    </row>
    <row r="237" spans="1:21">
      <c r="A237" s="107">
        <v>2010</v>
      </c>
      <c r="B237" s="108">
        <v>5980.9705901707202</v>
      </c>
      <c r="C237" s="108">
        <v>381.89399828009402</v>
      </c>
      <c r="D237" s="108">
        <v>5.0339669952000001</v>
      </c>
      <c r="F237" s="107">
        <v>2010</v>
      </c>
      <c r="G237" s="108">
        <v>9.1674399268499993</v>
      </c>
      <c r="H237" s="49">
        <v>107.986798709011</v>
      </c>
      <c r="I237" s="108">
        <v>18.8787542620057</v>
      </c>
      <c r="K237" s="107">
        <v>2010</v>
      </c>
      <c r="L237" s="108">
        <v>0.32215867166000001</v>
      </c>
      <c r="M237" s="64">
        <v>0</v>
      </c>
      <c r="N237" s="108">
        <v>5.8764668282240899</v>
      </c>
    </row>
    <row r="238" spans="1:21">
      <c r="A238" s="107">
        <v>2011</v>
      </c>
      <c r="B238" s="108">
        <v>7403.1294282933204</v>
      </c>
      <c r="C238" s="108">
        <v>504.956888930905</v>
      </c>
      <c r="D238" s="108">
        <v>4.8638670079999997</v>
      </c>
      <c r="F238" s="107">
        <v>2011</v>
      </c>
      <c r="G238" s="108">
        <v>9.2086910211959996</v>
      </c>
      <c r="H238" s="49">
        <v>111.655651867156</v>
      </c>
      <c r="I238" s="108">
        <v>19.396833805047301</v>
      </c>
      <c r="K238" s="107">
        <v>2011</v>
      </c>
      <c r="L238" s="108">
        <v>0.20045301543460001</v>
      </c>
      <c r="M238" s="64">
        <v>1E-4</v>
      </c>
      <c r="N238" s="108">
        <v>6.3136740151845796</v>
      </c>
    </row>
    <row r="239" spans="1:21">
      <c r="A239" s="107">
        <v>2012</v>
      </c>
      <c r="B239" s="108">
        <v>8858.3015529998393</v>
      </c>
      <c r="C239" s="108">
        <v>611.16167446456302</v>
      </c>
      <c r="D239" s="108">
        <v>4.6712073407999997</v>
      </c>
      <c r="F239" s="107">
        <v>2012</v>
      </c>
      <c r="G239" s="108">
        <v>10.427265245779999</v>
      </c>
      <c r="H239" s="49">
        <v>114.307918779365</v>
      </c>
      <c r="I239" s="108">
        <v>19.932594667617</v>
      </c>
      <c r="K239" s="107">
        <v>2012</v>
      </c>
      <c r="L239" s="108">
        <v>0.414639232734</v>
      </c>
      <c r="M239" s="64">
        <v>5.9999999999999995E-4</v>
      </c>
      <c r="N239" s="108">
        <v>6.3526730822873096</v>
      </c>
    </row>
    <row r="240" spans="1:21">
      <c r="A240" s="107">
        <v>2013</v>
      </c>
      <c r="B240" s="108">
        <v>8632.2599441247803</v>
      </c>
      <c r="C240" s="108">
        <v>785.07546438471297</v>
      </c>
      <c r="D240" s="108">
        <v>5.1219497472000004</v>
      </c>
      <c r="F240" s="107">
        <v>2013</v>
      </c>
      <c r="G240" s="108">
        <v>8.8395281391879994</v>
      </c>
      <c r="H240" s="49">
        <v>117.822975241203</v>
      </c>
      <c r="I240" s="108">
        <v>20.904143333781299</v>
      </c>
      <c r="K240" s="107">
        <v>2013</v>
      </c>
      <c r="L240" s="108">
        <v>0.45444177782279999</v>
      </c>
      <c r="M240" s="64">
        <v>9.5E-4</v>
      </c>
      <c r="N240" s="108">
        <v>6.4030826277149</v>
      </c>
      <c r="Q240" s="34" t="s">
        <v>326</v>
      </c>
    </row>
    <row r="241" spans="1:25">
      <c r="A241" s="107">
        <v>2014</v>
      </c>
      <c r="B241" s="108">
        <v>8842.90068046345</v>
      </c>
      <c r="C241" s="108">
        <v>857.76261544392503</v>
      </c>
      <c r="D241" s="108">
        <v>5.0344181888000001</v>
      </c>
      <c r="F241" s="107">
        <v>2014</v>
      </c>
      <c r="G241" s="108">
        <v>11.44121621915</v>
      </c>
      <c r="H241" s="49">
        <v>122.128464603423</v>
      </c>
      <c r="I241" s="108">
        <v>21.287606274050798</v>
      </c>
      <c r="K241" s="107">
        <v>2014</v>
      </c>
      <c r="L241" s="108">
        <v>0.44529860616</v>
      </c>
      <c r="M241" s="64">
        <v>0</v>
      </c>
      <c r="N241" s="108">
        <v>6.9925722849824599</v>
      </c>
      <c r="P241" s="40" t="s">
        <v>16</v>
      </c>
      <c r="Q241" s="41" t="s">
        <v>27</v>
      </c>
      <c r="R241" s="41" t="s">
        <v>31</v>
      </c>
      <c r="S241" s="41" t="s">
        <v>45</v>
      </c>
    </row>
    <row r="242" spans="1:25">
      <c r="A242" s="107">
        <v>2015</v>
      </c>
      <c r="B242" s="108">
        <v>9546.0026051079294</v>
      </c>
      <c r="C242" s="108">
        <v>724.01678683861201</v>
      </c>
      <c r="D242" s="108">
        <v>4.9947131520000001</v>
      </c>
      <c r="F242" s="107">
        <v>2015</v>
      </c>
      <c r="G242" s="108">
        <v>11.683928424755001</v>
      </c>
      <c r="H242" s="49">
        <v>124.800105600687</v>
      </c>
      <c r="I242" s="108">
        <v>21.735945768707101</v>
      </c>
      <c r="K242" s="107">
        <v>2015</v>
      </c>
      <c r="L242" s="108">
        <v>0.41529338974059998</v>
      </c>
      <c r="M242" s="64">
        <v>5.5000000000000003E-4</v>
      </c>
      <c r="N242" s="108">
        <v>7.03940590923599</v>
      </c>
      <c r="P242" s="107">
        <v>2018</v>
      </c>
      <c r="Q242" s="108">
        <v>10442.5925271207</v>
      </c>
      <c r="R242" s="49">
        <v>968.86435522282704</v>
      </c>
      <c r="S242" s="108">
        <v>4.3977840192000004</v>
      </c>
    </row>
    <row r="243" spans="1:25">
      <c r="A243" s="107">
        <v>2016</v>
      </c>
      <c r="B243" s="108">
        <v>8187.67730278832</v>
      </c>
      <c r="C243" s="108">
        <v>647.35934523094602</v>
      </c>
      <c r="D243" s="108">
        <v>5.4283102016000004</v>
      </c>
      <c r="F243" s="107">
        <v>2016</v>
      </c>
      <c r="G243" s="108">
        <v>11.6450941364056</v>
      </c>
      <c r="H243" s="49">
        <v>127.59464952067199</v>
      </c>
      <c r="I243" s="108">
        <v>22.5908616969982</v>
      </c>
      <c r="K243" s="107">
        <v>2016</v>
      </c>
      <c r="L243" s="108">
        <v>0.36822609151511998</v>
      </c>
      <c r="M243" s="64">
        <v>0</v>
      </c>
      <c r="N243" s="108">
        <v>7.1348716633567602</v>
      </c>
      <c r="P243" s="107">
        <v>2019</v>
      </c>
      <c r="Q243" s="108">
        <v>7718.3127526841599</v>
      </c>
      <c r="R243" s="108">
        <v>949.19053320334604</v>
      </c>
      <c r="S243" s="108">
        <v>4.2091850944000004</v>
      </c>
    </row>
    <row r="244" spans="1:25">
      <c r="A244" s="107">
        <v>2017</v>
      </c>
      <c r="B244" s="108">
        <v>8707.7053360868649</v>
      </c>
      <c r="C244" s="108">
        <v>736.54942229894391</v>
      </c>
      <c r="D244" s="108">
        <v>4.8128821312000003</v>
      </c>
      <c r="F244" s="107">
        <v>2017</v>
      </c>
      <c r="G244" s="108">
        <v>14.144300251606801</v>
      </c>
      <c r="H244" s="49">
        <v>130.76766560888089</v>
      </c>
      <c r="I244" s="108">
        <v>22.961848605176737</v>
      </c>
      <c r="K244" s="107">
        <v>2017</v>
      </c>
      <c r="L244" s="108">
        <v>0.4024772435226599</v>
      </c>
      <c r="M244" s="64">
        <v>0</v>
      </c>
      <c r="N244" s="108">
        <v>7.5104733146274167</v>
      </c>
      <c r="P244" s="107">
        <v>2020</v>
      </c>
      <c r="Q244" s="108">
        <v>7155.2919885205401</v>
      </c>
      <c r="R244" s="108">
        <v>904.45209659950206</v>
      </c>
      <c r="S244" s="108">
        <v>4.3283002047999997</v>
      </c>
    </row>
    <row r="245" spans="1:25">
      <c r="A245" s="107">
        <v>2018</v>
      </c>
      <c r="B245" s="108">
        <v>10442.5925271207</v>
      </c>
      <c r="C245" s="274">
        <v>968.86435522282704</v>
      </c>
      <c r="D245" s="108">
        <v>4.3977840192000004</v>
      </c>
      <c r="F245" s="107">
        <v>2018</v>
      </c>
      <c r="G245" s="108">
        <v>16.37653952554</v>
      </c>
      <c r="H245" s="49">
        <v>134.47782112569368</v>
      </c>
      <c r="I245" s="108">
        <v>23.506278750620972</v>
      </c>
      <c r="K245" s="107">
        <v>2018</v>
      </c>
      <c r="L245" s="108">
        <v>0.4418700836492</v>
      </c>
      <c r="M245" s="330">
        <v>0</v>
      </c>
      <c r="N245" s="274">
        <v>7.6526044519204799</v>
      </c>
    </row>
    <row r="246" spans="1:25">
      <c r="A246" s="107">
        <v>2019</v>
      </c>
      <c r="B246" s="108">
        <v>7718.3127526841599</v>
      </c>
      <c r="C246" s="108">
        <v>949.19053320334604</v>
      </c>
      <c r="D246" s="108">
        <v>4.2091850944000004</v>
      </c>
      <c r="F246" s="107">
        <v>2019</v>
      </c>
      <c r="G246" s="108">
        <v>16.572396678815398</v>
      </c>
      <c r="H246" s="49">
        <v>138.26893932384408</v>
      </c>
      <c r="I246" s="108">
        <v>24.142122191685214</v>
      </c>
      <c r="K246" s="107">
        <v>2019</v>
      </c>
      <c r="L246" s="108">
        <v>0.36529432729248001</v>
      </c>
      <c r="M246" s="64">
        <v>9.9500000000000005E-3</v>
      </c>
      <c r="N246" s="108">
        <v>7.5374018348283096</v>
      </c>
      <c r="Q246" s="34" t="s">
        <v>7</v>
      </c>
    </row>
    <row r="247" spans="1:25">
      <c r="A247" s="107">
        <v>2020</v>
      </c>
      <c r="B247" s="108">
        <v>7155.2919885205401</v>
      </c>
      <c r="C247" s="108">
        <v>904.45209659950206</v>
      </c>
      <c r="D247" s="108">
        <v>4.3283002047999997</v>
      </c>
      <c r="E247" s="83">
        <f>SUM(B247:D247)</f>
        <v>8064.0723853248428</v>
      </c>
      <c r="F247" s="107">
        <v>2020</v>
      </c>
      <c r="G247" s="108">
        <v>18.477588520313997</v>
      </c>
      <c r="H247" s="49">
        <v>140.74057355378437</v>
      </c>
      <c r="I247" s="108">
        <v>24.392304176765208</v>
      </c>
      <c r="J247" s="83">
        <f>SUM(G247:I247)</f>
        <v>183.61046625086357</v>
      </c>
      <c r="K247" s="107">
        <v>2020</v>
      </c>
      <c r="L247" s="108">
        <v>0.33828328444479999</v>
      </c>
      <c r="M247" s="64">
        <v>0</v>
      </c>
      <c r="N247" s="108">
        <v>7.6594757566953202</v>
      </c>
      <c r="O247" s="83">
        <f>SUM(L247:N247)</f>
        <v>7.99775904114012</v>
      </c>
      <c r="P247" s="40" t="s">
        <v>16</v>
      </c>
      <c r="Q247" s="41" t="s">
        <v>27</v>
      </c>
      <c r="R247" s="41" t="s">
        <v>31</v>
      </c>
      <c r="S247" s="41" t="s">
        <v>36</v>
      </c>
    </row>
    <row r="248" spans="1:25">
      <c r="A248" s="110" t="s">
        <v>260</v>
      </c>
      <c r="B248" s="45">
        <f>(B247-B217)*100/B217</f>
        <v>-63.173301844740443</v>
      </c>
      <c r="C248" s="45">
        <f>(C247-C217)*100/C217</f>
        <v>3.76459088877216</v>
      </c>
      <c r="D248" s="45">
        <f>(D247-D217)*100/D217</f>
        <v>22.515964240102157</v>
      </c>
      <c r="E248" s="86" t="s">
        <v>324</v>
      </c>
      <c r="F248" s="45"/>
      <c r="G248" s="160">
        <f>(G247-G217)*100/G217</f>
        <v>-55.33325028520175</v>
      </c>
      <c r="H248" s="160">
        <f>(H247-H217)*100/H217</f>
        <v>13.76537822553045</v>
      </c>
      <c r="I248" s="160">
        <f>(I247-I217)*100/I217</f>
        <v>34.698973312929354</v>
      </c>
      <c r="J248" s="86" t="s">
        <v>324</v>
      </c>
      <c r="K248" s="45"/>
      <c r="L248" s="160">
        <f>(L247-L217)*100/L217</f>
        <v>-54.67446628409931</v>
      </c>
      <c r="M248" s="160"/>
      <c r="N248" s="160">
        <f>(N247-N217)*100/N217</f>
        <v>-38.160864586309664</v>
      </c>
      <c r="P248" s="107">
        <v>2018</v>
      </c>
      <c r="Q248" s="108">
        <v>0.4418700836492</v>
      </c>
      <c r="R248" s="352">
        <v>0</v>
      </c>
      <c r="S248" s="49">
        <v>7.6526044519204799</v>
      </c>
    </row>
    <row r="249" spans="1:25">
      <c r="A249" s="110" t="s">
        <v>312</v>
      </c>
      <c r="B249" s="160">
        <f>(B247-B245)*100/B245</f>
        <v>-31.479735803754046</v>
      </c>
      <c r="C249" s="160">
        <f t="shared" ref="C249:N249" si="14">(C247-C245)*100/C245</f>
        <v>-6.6482225583075509</v>
      </c>
      <c r="D249" s="160">
        <f t="shared" si="14"/>
        <v>-1.5799733251256962</v>
      </c>
      <c r="E249" s="86" t="s">
        <v>325</v>
      </c>
      <c r="F249" s="45"/>
      <c r="G249" s="160">
        <f>(G247-G245)*100/G245</f>
        <v>12.829627355017891</v>
      </c>
      <c r="H249" s="160">
        <f t="shared" si="14"/>
        <v>4.6570894558419607</v>
      </c>
      <c r="I249" s="160">
        <f t="shared" si="14"/>
        <v>3.7693138737275889</v>
      </c>
      <c r="J249" s="86" t="s">
        <v>325</v>
      </c>
      <c r="K249" s="45"/>
      <c r="L249" s="160">
        <f t="shared" si="14"/>
        <v>-23.442817931670028</v>
      </c>
      <c r="M249" s="160"/>
      <c r="N249" s="160">
        <f t="shared" si="14"/>
        <v>8.9790408193852464E-2</v>
      </c>
      <c r="P249" s="107">
        <v>2019</v>
      </c>
      <c r="Q249" s="108">
        <v>0.36529432729248001</v>
      </c>
      <c r="R249" s="64">
        <v>9.9500000000000005E-3</v>
      </c>
      <c r="S249" s="108">
        <v>7.5374018348283096</v>
      </c>
    </row>
    <row r="250" spans="1:25">
      <c r="A250" s="44">
        <v>2020</v>
      </c>
      <c r="B250" s="160">
        <f>B247*100/$E$247</f>
        <v>88.730502984346728</v>
      </c>
      <c r="C250" s="160">
        <f>C247*100/$E$247</f>
        <v>11.215823139750603</v>
      </c>
      <c r="D250" s="160">
        <f>D247*100/$E$247</f>
        <v>5.3673875902660859E-2</v>
      </c>
      <c r="E250" s="351" t="s">
        <v>20</v>
      </c>
      <c r="F250" s="44"/>
      <c r="G250" s="160">
        <f>G247*100/$J$247</f>
        <v>10.063472359505047</v>
      </c>
      <c r="H250" s="160">
        <f>H247*100/$J$247</f>
        <v>76.651716227054919</v>
      </c>
      <c r="I250" s="160">
        <f>I247*100/$J$247</f>
        <v>13.284811413440048</v>
      </c>
      <c r="J250" s="351" t="s">
        <v>20</v>
      </c>
      <c r="K250" s="44"/>
      <c r="L250" s="160">
        <f>L247*100/$O$247</f>
        <v>4.2297258857723232</v>
      </c>
      <c r="M250" s="160"/>
      <c r="N250" s="160">
        <f>N247*100/$O$247</f>
        <v>95.770274114227689</v>
      </c>
      <c r="P250" s="107">
        <v>2020</v>
      </c>
      <c r="Q250" s="108">
        <v>0.33828328444479999</v>
      </c>
      <c r="R250" s="64">
        <v>0</v>
      </c>
      <c r="S250" s="108">
        <v>7.6594757566953202</v>
      </c>
    </row>
    <row r="251" spans="1:25">
      <c r="D251" s="91"/>
    </row>
    <row r="252" spans="1:25" ht="13.8" thickBot="1">
      <c r="Q252" s="34" t="s">
        <v>327</v>
      </c>
      <c r="W252" s="366">
        <v>16.376999999999999</v>
      </c>
      <c r="X252" s="366">
        <v>134.47800000000001</v>
      </c>
      <c r="Y252" s="366">
        <v>23.506</v>
      </c>
    </row>
    <row r="253" spans="1:25">
      <c r="P253" s="40" t="s">
        <v>16</v>
      </c>
      <c r="Q253" s="41" t="s">
        <v>27</v>
      </c>
      <c r="R253" s="41" t="s">
        <v>36</v>
      </c>
      <c r="S253" s="41" t="s">
        <v>45</v>
      </c>
    </row>
    <row r="254" spans="1:25">
      <c r="P254" s="107">
        <v>2018</v>
      </c>
      <c r="Q254" s="108">
        <v>16.37653952554</v>
      </c>
      <c r="R254" s="49">
        <v>134.47782112569368</v>
      </c>
      <c r="S254" s="108">
        <v>23.506278750620972</v>
      </c>
    </row>
    <row r="255" spans="1:25">
      <c r="P255" s="107">
        <v>2019</v>
      </c>
      <c r="Q255" s="108">
        <v>16.572396678815398</v>
      </c>
      <c r="R255" s="108">
        <v>138.26893932384408</v>
      </c>
      <c r="S255" s="108">
        <v>24.142122191685214</v>
      </c>
    </row>
    <row r="256" spans="1:25">
      <c r="P256" s="107">
        <v>2020</v>
      </c>
      <c r="Q256" s="108">
        <v>18.477588520313997</v>
      </c>
      <c r="R256" s="108">
        <v>140.74057355378437</v>
      </c>
      <c r="S256" s="108">
        <v>24.392304176765208</v>
      </c>
    </row>
    <row r="290" spans="1:14">
      <c r="A290" s="380" t="s">
        <v>28</v>
      </c>
      <c r="B290" s="380"/>
      <c r="C290" s="380"/>
      <c r="D290" s="380"/>
      <c r="E290" s="39"/>
      <c r="F290" s="380" t="s">
        <v>6</v>
      </c>
      <c r="G290" s="380"/>
      <c r="H290" s="380"/>
      <c r="I290" s="380"/>
      <c r="J290" s="39"/>
      <c r="K290" s="380" t="s">
        <v>7</v>
      </c>
      <c r="L290" s="380"/>
      <c r="M290" s="380"/>
      <c r="N290" s="380"/>
    </row>
    <row r="291" spans="1:14" ht="22.8">
      <c r="A291" s="40" t="s">
        <v>4</v>
      </c>
      <c r="B291" s="41" t="s">
        <v>27</v>
      </c>
      <c r="C291" s="41" t="s">
        <v>31</v>
      </c>
      <c r="D291" s="41" t="s">
        <v>45</v>
      </c>
      <c r="F291" s="40" t="s">
        <v>4</v>
      </c>
      <c r="G291" s="41" t="s">
        <v>27</v>
      </c>
      <c r="H291" s="41" t="s">
        <v>342</v>
      </c>
      <c r="I291" s="41" t="s">
        <v>45</v>
      </c>
      <c r="K291" s="40" t="s">
        <v>16</v>
      </c>
      <c r="L291" s="41" t="s">
        <v>27</v>
      </c>
      <c r="M291" s="41" t="s">
        <v>31</v>
      </c>
      <c r="N291" s="41" t="s">
        <v>342</v>
      </c>
    </row>
    <row r="292" spans="1:14">
      <c r="A292" s="107">
        <v>1990</v>
      </c>
      <c r="B292" s="108">
        <v>19429.632160760601</v>
      </c>
      <c r="C292" s="108">
        <v>871.63847402338502</v>
      </c>
      <c r="D292" s="108">
        <v>3.5328458880000002</v>
      </c>
      <c r="F292" s="107">
        <v>1990</v>
      </c>
      <c r="G292" s="108">
        <v>41.367658578910003</v>
      </c>
      <c r="H292" s="49">
        <v>123.711251831623</v>
      </c>
      <c r="I292" s="108">
        <v>18.108752855968401</v>
      </c>
      <c r="K292" s="107">
        <v>1990</v>
      </c>
      <c r="L292" s="108">
        <v>0.74634153579999996</v>
      </c>
      <c r="M292" s="64">
        <v>0</v>
      </c>
      <c r="N292" s="108">
        <v>12.386130086481799</v>
      </c>
    </row>
    <row r="293" spans="1:14">
      <c r="A293" s="107">
        <v>1991</v>
      </c>
      <c r="B293" s="108">
        <v>17092.313170552599</v>
      </c>
      <c r="C293" s="108">
        <v>829.76466551818498</v>
      </c>
      <c r="D293" s="108">
        <v>3.6298525119999998</v>
      </c>
      <c r="F293" s="107">
        <v>1991</v>
      </c>
      <c r="G293" s="108">
        <v>36.944073894909998</v>
      </c>
      <c r="H293" s="49">
        <v>121.080187675145</v>
      </c>
      <c r="I293" s="108">
        <v>18.3799105858206</v>
      </c>
      <c r="K293" s="107">
        <v>1991</v>
      </c>
      <c r="L293" s="108">
        <v>0.63027095493399998</v>
      </c>
      <c r="M293" s="64">
        <v>0</v>
      </c>
      <c r="N293" s="108">
        <v>13.222242873135899</v>
      </c>
    </row>
    <row r="294" spans="1:14">
      <c r="A294" s="107">
        <v>1992</v>
      </c>
      <c r="B294" s="108">
        <v>13655.434827421101</v>
      </c>
      <c r="C294" s="108">
        <v>636.14450782381903</v>
      </c>
      <c r="D294" s="108">
        <v>3.7345294272</v>
      </c>
      <c r="F294" s="107">
        <v>1992</v>
      </c>
      <c r="G294" s="108">
        <v>28.44372978218</v>
      </c>
      <c r="H294" s="49">
        <v>113.43960615356301</v>
      </c>
      <c r="I294" s="108">
        <v>17.781401926265701</v>
      </c>
      <c r="K294" s="107">
        <v>1992</v>
      </c>
      <c r="L294" s="108">
        <v>0.41875419151799997</v>
      </c>
      <c r="M294" s="64">
        <v>0</v>
      </c>
      <c r="N294" s="108">
        <v>11.8994595972882</v>
      </c>
    </row>
    <row r="295" spans="1:14">
      <c r="A295" s="107">
        <v>1993</v>
      </c>
      <c r="B295" s="108">
        <v>10126.430515731299</v>
      </c>
      <c r="C295" s="108">
        <v>393.42707414325599</v>
      </c>
      <c r="D295" s="108">
        <v>3.7927334016000001</v>
      </c>
      <c r="F295" s="107">
        <v>1993</v>
      </c>
      <c r="G295" s="108">
        <v>20.234375172749999</v>
      </c>
      <c r="H295" s="49">
        <v>103.468135163756</v>
      </c>
      <c r="I295" s="108">
        <v>17.783029494444801</v>
      </c>
      <c r="K295" s="107">
        <v>1993</v>
      </c>
      <c r="L295" s="108">
        <v>0.251857487697</v>
      </c>
      <c r="M295" s="64">
        <v>0</v>
      </c>
      <c r="N295" s="108">
        <v>5.7581641918699296</v>
      </c>
    </row>
    <row r="296" spans="1:14">
      <c r="A296" s="107">
        <v>1994</v>
      </c>
      <c r="B296" s="108">
        <v>7063.5404817845201</v>
      </c>
      <c r="C296" s="108">
        <v>210.270232123499</v>
      </c>
      <c r="D296" s="108">
        <v>3.8031108543999999</v>
      </c>
      <c r="F296" s="107">
        <v>1994</v>
      </c>
      <c r="G296" s="108">
        <v>13.18714130403</v>
      </c>
      <c r="H296" s="49">
        <v>84.314428056308401</v>
      </c>
      <c r="I296" s="108">
        <v>17.282815632910001</v>
      </c>
      <c r="K296" s="107">
        <v>1994</v>
      </c>
      <c r="L296" s="108">
        <v>0.127158077206</v>
      </c>
      <c r="M296" s="64">
        <v>0</v>
      </c>
      <c r="N296" s="108">
        <v>4.4629295341347399</v>
      </c>
    </row>
    <row r="297" spans="1:14">
      <c r="A297" s="107">
        <v>1995</v>
      </c>
      <c r="B297" s="108">
        <v>5163.6156704204896</v>
      </c>
      <c r="C297" s="108">
        <v>165.512193516753</v>
      </c>
      <c r="D297" s="108">
        <v>3.8279265024</v>
      </c>
      <c r="F297" s="107">
        <v>1995</v>
      </c>
      <c r="G297" s="108">
        <v>8.3773760291499997</v>
      </c>
      <c r="H297" s="49">
        <v>78.157858470457398</v>
      </c>
      <c r="I297" s="108">
        <v>17.111970731627402</v>
      </c>
      <c r="K297" s="107">
        <v>1995</v>
      </c>
      <c r="L297" s="108">
        <v>0.19075745333499999</v>
      </c>
      <c r="M297" s="64">
        <v>0</v>
      </c>
      <c r="N297" s="108">
        <v>3.78497523594804</v>
      </c>
    </row>
    <row r="298" spans="1:14">
      <c r="A298" s="107">
        <v>1996</v>
      </c>
      <c r="B298" s="108">
        <v>4865.5999431272403</v>
      </c>
      <c r="C298" s="108">
        <v>267.11359574028899</v>
      </c>
      <c r="D298" s="108">
        <v>3.8969591231999998</v>
      </c>
      <c r="F298" s="107">
        <v>1996</v>
      </c>
      <c r="G298" s="108">
        <v>8.1454623296200008</v>
      </c>
      <c r="H298" s="49">
        <v>74.538250402569304</v>
      </c>
      <c r="I298" s="108">
        <v>17.292075441322499</v>
      </c>
      <c r="K298" s="107">
        <v>1996</v>
      </c>
      <c r="L298" s="108">
        <v>0.15398283546899999</v>
      </c>
      <c r="M298" s="64">
        <v>0</v>
      </c>
      <c r="N298" s="108">
        <v>3.7704491246249501</v>
      </c>
    </row>
    <row r="299" spans="1:14">
      <c r="A299" s="107">
        <v>1997</v>
      </c>
      <c r="B299" s="108">
        <v>5175.1946252607104</v>
      </c>
      <c r="C299" s="108">
        <v>327.25277347137802</v>
      </c>
      <c r="D299" s="108">
        <v>3.961479808</v>
      </c>
      <c r="F299" s="107">
        <v>1997</v>
      </c>
      <c r="G299" s="108">
        <v>7.98542537296</v>
      </c>
      <c r="H299" s="49">
        <v>77.461657942772604</v>
      </c>
      <c r="I299" s="108">
        <v>17.1855629877357</v>
      </c>
      <c r="K299" s="107">
        <v>1997</v>
      </c>
      <c r="L299" s="108">
        <v>0.14323169836800001</v>
      </c>
      <c r="M299" s="64">
        <v>0</v>
      </c>
      <c r="N299" s="108">
        <v>4.8972459115169498</v>
      </c>
    </row>
    <row r="300" spans="1:14">
      <c r="A300" s="107">
        <v>1998</v>
      </c>
      <c r="B300" s="108">
        <v>4606.1766810602103</v>
      </c>
      <c r="C300" s="108">
        <v>341.06797532752699</v>
      </c>
      <c r="D300" s="108">
        <v>4.0305124287999998</v>
      </c>
      <c r="F300" s="107">
        <v>1998</v>
      </c>
      <c r="G300" s="108">
        <v>8.0691206123499999</v>
      </c>
      <c r="H300" s="49">
        <v>79.155210609242999</v>
      </c>
      <c r="I300" s="108">
        <v>16.857100725315998</v>
      </c>
      <c r="K300" s="107">
        <v>1998</v>
      </c>
      <c r="L300" s="108">
        <v>0.123705752317</v>
      </c>
      <c r="M300" s="64">
        <v>0</v>
      </c>
      <c r="N300" s="108">
        <v>4.6856576679150796</v>
      </c>
    </row>
    <row r="301" spans="1:14">
      <c r="A301" s="107">
        <v>1999</v>
      </c>
      <c r="B301" s="108">
        <v>4571.4006596326199</v>
      </c>
      <c r="C301" s="108">
        <v>195.62568770559599</v>
      </c>
      <c r="D301" s="108">
        <v>4.1018010175999997</v>
      </c>
      <c r="F301" s="107">
        <v>1999</v>
      </c>
      <c r="G301" s="108">
        <v>7.6316525195900002</v>
      </c>
      <c r="H301" s="49">
        <v>80.884134410565906</v>
      </c>
      <c r="I301" s="108">
        <v>16.688044554502198</v>
      </c>
      <c r="K301" s="107">
        <v>1999</v>
      </c>
      <c r="L301" s="108">
        <v>0.222551910016</v>
      </c>
      <c r="M301" s="64">
        <v>0</v>
      </c>
      <c r="N301" s="108">
        <v>4.6966051776162097</v>
      </c>
    </row>
    <row r="302" spans="1:14">
      <c r="A302" s="107">
        <v>2000</v>
      </c>
      <c r="B302" s="108">
        <v>4223.9056577502097</v>
      </c>
      <c r="C302" s="108">
        <v>220.332820087432</v>
      </c>
      <c r="D302" s="108">
        <v>4.1645169280000003</v>
      </c>
      <c r="F302" s="107">
        <v>2000</v>
      </c>
      <c r="G302" s="108">
        <v>8.00820642459</v>
      </c>
      <c r="H302" s="49">
        <v>81.958318046640699</v>
      </c>
      <c r="I302" s="108">
        <v>16.946292142268</v>
      </c>
      <c r="K302" s="107">
        <v>2000</v>
      </c>
      <c r="L302" s="108">
        <v>9.3433143016000003E-2</v>
      </c>
      <c r="M302" s="64">
        <v>0</v>
      </c>
      <c r="N302" s="108">
        <v>4.8029648389016497</v>
      </c>
    </row>
    <row r="303" spans="1:14">
      <c r="A303" s="107">
        <v>2001</v>
      </c>
      <c r="B303" s="108">
        <v>4608.1496586253497</v>
      </c>
      <c r="C303" s="108">
        <v>228.07914592837901</v>
      </c>
      <c r="D303" s="108">
        <v>4.2100874815999996</v>
      </c>
      <c r="F303" s="107">
        <v>2001</v>
      </c>
      <c r="G303" s="108">
        <v>8.2140358540400005</v>
      </c>
      <c r="H303" s="49">
        <v>82.819309298279094</v>
      </c>
      <c r="I303" s="108">
        <v>16.8441010132379</v>
      </c>
      <c r="K303" s="107">
        <v>2001</v>
      </c>
      <c r="L303" s="108">
        <v>0.18438210888000001</v>
      </c>
      <c r="M303" s="64">
        <v>0</v>
      </c>
      <c r="N303" s="108">
        <v>4.7979751520095002</v>
      </c>
    </row>
    <row r="304" spans="1:14">
      <c r="A304" s="107">
        <v>2002</v>
      </c>
      <c r="B304" s="108">
        <v>4266.9415441880601</v>
      </c>
      <c r="C304" s="108">
        <v>258.90388043487297</v>
      </c>
      <c r="D304" s="108">
        <v>4.2552068415999997</v>
      </c>
      <c r="F304" s="107">
        <v>2002</v>
      </c>
      <c r="G304" s="108">
        <v>8.5392243448999992</v>
      </c>
      <c r="H304" s="49">
        <v>84.341083390460497</v>
      </c>
      <c r="I304" s="108">
        <v>16.971201686256901</v>
      </c>
      <c r="K304" s="107">
        <v>2002</v>
      </c>
      <c r="L304" s="108">
        <v>0.105093914302</v>
      </c>
      <c r="M304" s="64">
        <v>0</v>
      </c>
      <c r="N304" s="108">
        <v>4.8356386492347196</v>
      </c>
    </row>
    <row r="305" spans="1:14">
      <c r="A305" s="107">
        <v>2003</v>
      </c>
      <c r="B305" s="108">
        <v>4432.9329773491099</v>
      </c>
      <c r="C305" s="108">
        <v>358.02194507453999</v>
      </c>
      <c r="D305" s="108">
        <v>4.2989726207999999</v>
      </c>
      <c r="F305" s="107">
        <v>2003</v>
      </c>
      <c r="G305" s="108">
        <v>7.76486050926</v>
      </c>
      <c r="H305" s="49">
        <v>83.939992614063698</v>
      </c>
      <c r="I305" s="108">
        <v>17.088939870867399</v>
      </c>
      <c r="K305" s="107">
        <v>2003</v>
      </c>
      <c r="L305" s="108">
        <v>9.4661584664000001E-2</v>
      </c>
      <c r="M305" s="64">
        <v>0</v>
      </c>
      <c r="N305" s="108">
        <v>4.8111964868372201</v>
      </c>
    </row>
    <row r="306" spans="1:14">
      <c r="A306" s="107">
        <v>2004</v>
      </c>
      <c r="B306" s="108">
        <v>4657.3769168744002</v>
      </c>
      <c r="C306" s="108">
        <v>421.46963697915601</v>
      </c>
      <c r="D306" s="108">
        <v>4.3553718208000003</v>
      </c>
      <c r="F306" s="107">
        <v>2004</v>
      </c>
      <c r="G306" s="108">
        <v>8.0101073191900003</v>
      </c>
      <c r="H306" s="49">
        <v>85.598562867290696</v>
      </c>
      <c r="I306" s="108">
        <v>17.336821555122</v>
      </c>
      <c r="K306" s="107">
        <v>2004</v>
      </c>
      <c r="L306" s="108">
        <v>0.108162426442</v>
      </c>
      <c r="M306" s="64">
        <v>0</v>
      </c>
      <c r="N306" s="108">
        <v>4.8725104765946297</v>
      </c>
    </row>
    <row r="307" spans="1:14">
      <c r="A307" s="107">
        <v>2005</v>
      </c>
      <c r="B307" s="108">
        <v>5014.9132664147601</v>
      </c>
      <c r="C307" s="108">
        <v>467.17105134250102</v>
      </c>
      <c r="D307" s="108">
        <v>4.4135757951999999</v>
      </c>
      <c r="F307" s="107">
        <v>2005</v>
      </c>
      <c r="G307" s="108">
        <v>7.2323545890369996</v>
      </c>
      <c r="H307" s="49">
        <v>88.857245555167395</v>
      </c>
      <c r="I307" s="108">
        <v>17.092468147653499</v>
      </c>
      <c r="K307" s="107">
        <v>2005</v>
      </c>
      <c r="L307" s="108">
        <v>0.150073762084</v>
      </c>
      <c r="M307" s="64">
        <v>0</v>
      </c>
      <c r="N307" s="108">
        <v>4.9960449122464201</v>
      </c>
    </row>
    <row r="308" spans="1:14">
      <c r="A308" s="107">
        <v>2006</v>
      </c>
      <c r="B308" s="108">
        <v>5045.6057039531997</v>
      </c>
      <c r="C308" s="108">
        <v>538.33061476961495</v>
      </c>
      <c r="D308" s="108">
        <v>4.4641094784000002</v>
      </c>
      <c r="F308" s="107">
        <v>2006</v>
      </c>
      <c r="G308" s="108">
        <v>7.0090107133139998</v>
      </c>
      <c r="H308" s="49">
        <v>92.237795201558896</v>
      </c>
      <c r="I308" s="108">
        <v>17.290856514541499</v>
      </c>
      <c r="K308" s="107">
        <v>2006</v>
      </c>
      <c r="L308" s="108">
        <v>0.14992193572490001</v>
      </c>
      <c r="M308" s="64">
        <v>0</v>
      </c>
      <c r="N308" s="108">
        <v>5.2018857823501001</v>
      </c>
    </row>
    <row r="309" spans="1:14">
      <c r="A309" s="107">
        <v>2007</v>
      </c>
      <c r="B309" s="108">
        <v>5929.6076563747401</v>
      </c>
      <c r="C309" s="108">
        <v>568.77505974417704</v>
      </c>
      <c r="D309" s="108">
        <v>4.5200574847999997</v>
      </c>
      <c r="F309" s="107">
        <v>2007</v>
      </c>
      <c r="G309" s="108">
        <v>7.2576651536650001</v>
      </c>
      <c r="H309" s="49">
        <v>96.175314023854398</v>
      </c>
      <c r="I309" s="108">
        <v>17.294674379787899</v>
      </c>
      <c r="K309" s="107">
        <v>2007</v>
      </c>
      <c r="L309" s="108">
        <v>0.25284426341400001</v>
      </c>
      <c r="M309" s="64">
        <v>0</v>
      </c>
      <c r="N309" s="108">
        <v>5.2652857537326101</v>
      </c>
    </row>
    <row r="310" spans="1:14">
      <c r="A310" s="107">
        <v>2008</v>
      </c>
      <c r="B310" s="108">
        <v>6808.5753512663096</v>
      </c>
      <c r="C310" s="108">
        <v>484.77902616687498</v>
      </c>
      <c r="D310" s="108">
        <v>4.5620184895999998</v>
      </c>
      <c r="F310" s="107">
        <v>2008</v>
      </c>
      <c r="G310" s="108">
        <v>8.6188450335029998</v>
      </c>
      <c r="H310" s="49">
        <v>100.775565360153</v>
      </c>
      <c r="I310" s="108">
        <v>17.4560206471415</v>
      </c>
      <c r="K310" s="107">
        <v>2008</v>
      </c>
      <c r="L310" s="108">
        <v>0.26196154068459998</v>
      </c>
      <c r="M310" s="64">
        <v>2.9999999999999997E-4</v>
      </c>
      <c r="N310" s="108">
        <v>5.7316348266327903</v>
      </c>
    </row>
    <row r="311" spans="1:14">
      <c r="A311" s="107">
        <v>2009</v>
      </c>
      <c r="B311" s="108">
        <v>6630.00468286664</v>
      </c>
      <c r="C311" s="108">
        <v>241.29558037574199</v>
      </c>
      <c r="D311" s="108">
        <v>4.6463916928</v>
      </c>
      <c r="F311" s="107">
        <v>2009</v>
      </c>
      <c r="G311" s="108">
        <v>7.9591076364050002</v>
      </c>
      <c r="H311" s="49">
        <v>105.67143122586199</v>
      </c>
      <c r="I311" s="108">
        <v>18.2484887283054</v>
      </c>
      <c r="K311" s="107">
        <v>2009</v>
      </c>
      <c r="L311" s="108">
        <v>0.36916756688899999</v>
      </c>
      <c r="M311" s="64">
        <v>8.9999999999999998E-4</v>
      </c>
      <c r="N311" s="108">
        <v>5.8539414814725399</v>
      </c>
    </row>
    <row r="312" spans="1:14">
      <c r="A312" s="107">
        <v>2010</v>
      </c>
      <c r="B312" s="108">
        <v>5980.9705901707202</v>
      </c>
      <c r="C312" s="108">
        <v>381.89399828009402</v>
      </c>
      <c r="D312" s="108">
        <v>5.0339669952000001</v>
      </c>
      <c r="F312" s="107">
        <v>2010</v>
      </c>
      <c r="G312" s="108">
        <v>9.1674399268499993</v>
      </c>
      <c r="H312" s="49">
        <v>107.986798709011</v>
      </c>
      <c r="I312" s="108">
        <v>18.8787542620057</v>
      </c>
      <c r="K312" s="107">
        <v>2010</v>
      </c>
      <c r="L312" s="108">
        <v>0.32215867166000001</v>
      </c>
      <c r="M312" s="64">
        <v>0</v>
      </c>
      <c r="N312" s="108">
        <v>5.8764668282240899</v>
      </c>
    </row>
    <row r="313" spans="1:14">
      <c r="A313" s="107">
        <v>2011</v>
      </c>
      <c r="B313" s="108">
        <v>7403.1294282933204</v>
      </c>
      <c r="C313" s="108">
        <v>504.956888930905</v>
      </c>
      <c r="D313" s="108">
        <v>4.8638670079999997</v>
      </c>
      <c r="F313" s="107">
        <v>2011</v>
      </c>
      <c r="G313" s="108">
        <v>9.2086910211959996</v>
      </c>
      <c r="H313" s="49">
        <v>111.655651867156</v>
      </c>
      <c r="I313" s="108">
        <v>19.396833805047301</v>
      </c>
      <c r="K313" s="107">
        <v>2011</v>
      </c>
      <c r="L313" s="108">
        <v>0.20045301543460001</v>
      </c>
      <c r="M313" s="64">
        <v>1E-4</v>
      </c>
      <c r="N313" s="108">
        <v>6.3136740151845796</v>
      </c>
    </row>
    <row r="314" spans="1:14">
      <c r="A314" s="107">
        <v>2012</v>
      </c>
      <c r="B314" s="108">
        <v>8858.3015529998393</v>
      </c>
      <c r="C314" s="108">
        <v>611.16167446456302</v>
      </c>
      <c r="D314" s="108">
        <v>4.6712073407999997</v>
      </c>
      <c r="F314" s="107">
        <v>2012</v>
      </c>
      <c r="G314" s="108">
        <v>10.427265245779999</v>
      </c>
      <c r="H314" s="49">
        <v>114.307918779365</v>
      </c>
      <c r="I314" s="108">
        <v>19.932594667617</v>
      </c>
      <c r="K314" s="107">
        <v>2012</v>
      </c>
      <c r="L314" s="108">
        <v>0.414639232734</v>
      </c>
      <c r="M314" s="64">
        <v>5.9999999999999995E-4</v>
      </c>
      <c r="N314" s="108">
        <v>6.3526730822873096</v>
      </c>
    </row>
    <row r="315" spans="1:14">
      <c r="A315" s="107">
        <v>2013</v>
      </c>
      <c r="B315" s="108">
        <v>8632.2599441247803</v>
      </c>
      <c r="C315" s="108">
        <v>785.07546438471297</v>
      </c>
      <c r="D315" s="108">
        <v>5.1219497472000004</v>
      </c>
      <c r="F315" s="107">
        <v>2013</v>
      </c>
      <c r="G315" s="108">
        <v>8.8395281391879994</v>
      </c>
      <c r="H315" s="49">
        <v>117.822975241203</v>
      </c>
      <c r="I315" s="108">
        <v>20.904143333781299</v>
      </c>
      <c r="K315" s="107">
        <v>2013</v>
      </c>
      <c r="L315" s="108">
        <v>0.45444177782279999</v>
      </c>
      <c r="M315" s="64">
        <v>9.5E-4</v>
      </c>
      <c r="N315" s="108">
        <v>6.4030826277149</v>
      </c>
    </row>
    <row r="316" spans="1:14">
      <c r="A316" s="107">
        <v>2014</v>
      </c>
      <c r="B316" s="108">
        <v>8842.90068046345</v>
      </c>
      <c r="C316" s="108">
        <v>857.76261544392503</v>
      </c>
      <c r="D316" s="108">
        <v>5.0344181888000001</v>
      </c>
      <c r="F316" s="107">
        <v>2014</v>
      </c>
      <c r="G316" s="108">
        <v>11.44121621915</v>
      </c>
      <c r="H316" s="49">
        <v>122.128464603423</v>
      </c>
      <c r="I316" s="108">
        <v>21.287606274050798</v>
      </c>
      <c r="K316" s="107">
        <v>2014</v>
      </c>
      <c r="L316" s="108">
        <v>0.44529860616</v>
      </c>
      <c r="M316" s="64">
        <v>0</v>
      </c>
      <c r="N316" s="108">
        <v>6.9925722849824599</v>
      </c>
    </row>
    <row r="317" spans="1:14">
      <c r="A317" s="107">
        <v>2015</v>
      </c>
      <c r="B317" s="108">
        <v>9546.0026051079294</v>
      </c>
      <c r="C317" s="108">
        <v>724.01678683861201</v>
      </c>
      <c r="D317" s="108">
        <v>4.9947131520000001</v>
      </c>
      <c r="F317" s="107">
        <v>2015</v>
      </c>
      <c r="G317" s="108">
        <v>11.683928424755001</v>
      </c>
      <c r="H317" s="49">
        <v>124.800105600687</v>
      </c>
      <c r="I317" s="108">
        <v>21.735945768707101</v>
      </c>
      <c r="K317" s="107">
        <v>2015</v>
      </c>
      <c r="L317" s="108">
        <v>0.41529338974059998</v>
      </c>
      <c r="M317" s="64">
        <v>5.5000000000000003E-4</v>
      </c>
      <c r="N317" s="108">
        <v>7.03940590923599</v>
      </c>
    </row>
    <row r="318" spans="1:14">
      <c r="A318" s="107">
        <v>2016</v>
      </c>
      <c r="B318" s="108">
        <v>8187.67730278832</v>
      </c>
      <c r="C318" s="108">
        <v>647.35934523094602</v>
      </c>
      <c r="D318" s="108">
        <v>5.4283102016000004</v>
      </c>
      <c r="F318" s="107">
        <v>2016</v>
      </c>
      <c r="G318" s="108">
        <v>11.6450941364056</v>
      </c>
      <c r="H318" s="49">
        <v>127.59464952067199</v>
      </c>
      <c r="I318" s="108">
        <v>22.5908616969982</v>
      </c>
      <c r="K318" s="107">
        <v>2016</v>
      </c>
      <c r="L318" s="108">
        <v>0.36822609151511998</v>
      </c>
      <c r="M318" s="64">
        <v>0</v>
      </c>
      <c r="N318" s="108">
        <v>7.1348716633567602</v>
      </c>
    </row>
    <row r="319" spans="1:14">
      <c r="A319" s="107">
        <v>2017</v>
      </c>
      <c r="B319" s="108">
        <v>8707.7053360868649</v>
      </c>
      <c r="C319" s="108">
        <v>736.54942229894391</v>
      </c>
      <c r="D319" s="108">
        <v>4.8128821312000003</v>
      </c>
      <c r="F319" s="107">
        <v>2017</v>
      </c>
      <c r="G319" s="108">
        <v>14.144300251606801</v>
      </c>
      <c r="H319" s="49">
        <v>130.76766560888089</v>
      </c>
      <c r="I319" s="108">
        <v>22.961848605176737</v>
      </c>
      <c r="K319" s="107">
        <v>2017</v>
      </c>
      <c r="L319" s="108">
        <v>0.4024772435226599</v>
      </c>
      <c r="M319" s="64">
        <v>0</v>
      </c>
      <c r="N319" s="108">
        <v>7.5104733146274167</v>
      </c>
    </row>
    <row r="320" spans="1:14">
      <c r="A320" s="107">
        <v>2018</v>
      </c>
      <c r="B320" s="108">
        <v>10442.5925271207</v>
      </c>
      <c r="C320" s="274">
        <v>968.86435522282704</v>
      </c>
      <c r="D320" s="108">
        <v>4.3977840192000004</v>
      </c>
      <c r="F320" s="107">
        <v>2018</v>
      </c>
      <c r="G320" s="108">
        <v>16.37653952554</v>
      </c>
      <c r="H320" s="49">
        <v>134.47782112569368</v>
      </c>
      <c r="I320" s="108">
        <v>23.506278750620972</v>
      </c>
      <c r="K320" s="107">
        <v>2018</v>
      </c>
      <c r="L320" s="108">
        <v>0.4418700836492</v>
      </c>
      <c r="M320" s="330">
        <v>0</v>
      </c>
      <c r="N320" s="274">
        <v>7.6526044519204799</v>
      </c>
    </row>
    <row r="321" spans="1:14">
      <c r="A321" s="107">
        <v>2019</v>
      </c>
      <c r="B321" s="108">
        <v>7718.3127526841599</v>
      </c>
      <c r="C321" s="108">
        <v>949.19053320334604</v>
      </c>
      <c r="D321" s="108">
        <v>4.2091850944000004</v>
      </c>
      <c r="F321" s="107">
        <v>2019</v>
      </c>
      <c r="G321" s="108">
        <v>16.572396678815398</v>
      </c>
      <c r="H321" s="49">
        <v>138.26893932384408</v>
      </c>
      <c r="I321" s="108">
        <v>24.142122191685214</v>
      </c>
      <c r="K321" s="107">
        <v>2019</v>
      </c>
      <c r="L321" s="108">
        <v>0.36529432729248001</v>
      </c>
      <c r="M321" s="64">
        <v>9.9500000000000005E-3</v>
      </c>
      <c r="N321" s="108">
        <v>7.5374018348283096</v>
      </c>
    </row>
    <row r="322" spans="1:14">
      <c r="A322" s="107">
        <v>2020</v>
      </c>
      <c r="B322" s="108">
        <v>7155.2919885205401</v>
      </c>
      <c r="C322" s="108">
        <v>904.45209659950206</v>
      </c>
      <c r="D322" s="108">
        <v>4.3283002047999997</v>
      </c>
      <c r="E322" s="83">
        <f>SUM(B322:D322)</f>
        <v>8064.0723853248428</v>
      </c>
      <c r="F322" s="107">
        <v>2020</v>
      </c>
      <c r="G322" s="108">
        <v>18.477588520313997</v>
      </c>
      <c r="H322" s="49">
        <v>140.74057355378437</v>
      </c>
      <c r="I322" s="108">
        <v>24.392304176765208</v>
      </c>
      <c r="J322" s="83">
        <f>SUM(G322:I322)</f>
        <v>183.61046625086357</v>
      </c>
      <c r="K322" s="107">
        <v>2020</v>
      </c>
      <c r="L322" s="108">
        <v>0.33828328444479999</v>
      </c>
      <c r="M322" s="64">
        <v>0</v>
      </c>
      <c r="N322" s="108">
        <v>7.6594757566953202</v>
      </c>
    </row>
  </sheetData>
  <mergeCells count="6">
    <mergeCell ref="A215:D215"/>
    <mergeCell ref="F215:I215"/>
    <mergeCell ref="K215:N215"/>
    <mergeCell ref="A290:D290"/>
    <mergeCell ref="F290:I290"/>
    <mergeCell ref="K290:N290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M38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175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-5219.6641555301303</v>
      </c>
      <c r="C4" s="9">
        <v>110.94549174160301</v>
      </c>
      <c r="D4" s="9">
        <v>5.1880437935392099</v>
      </c>
      <c r="E4" s="9">
        <v>13.660652030049301</v>
      </c>
      <c r="F4" s="9">
        <v>11.355993973</v>
      </c>
      <c r="G4" s="9">
        <v>100.40406218</v>
      </c>
      <c r="H4" s="9">
        <v>17.589222019000001</v>
      </c>
      <c r="I4" s="9">
        <v>21.679340362000001</v>
      </c>
      <c r="K4" s="8" t="s">
        <v>138</v>
      </c>
      <c r="L4" s="14">
        <v>-5219.6641555301303</v>
      </c>
      <c r="M4" s="14">
        <f>C4*21</f>
        <v>2329.8553265736632</v>
      </c>
      <c r="N4" s="14">
        <f t="shared" ref="N4:N10" si="0">D4*310</f>
        <v>1608.2935759971551</v>
      </c>
      <c r="O4" s="14">
        <v>13.660652030049301</v>
      </c>
      <c r="P4" s="15">
        <f>SUM(L4:O4)</f>
        <v>-1267.8546009292627</v>
      </c>
      <c r="Q4" s="17"/>
      <c r="R4" s="358" t="s">
        <v>344</v>
      </c>
      <c r="S4" s="9">
        <v>-5219.6641555301303</v>
      </c>
      <c r="T4" s="9">
        <v>110.94549174160301</v>
      </c>
      <c r="U4" s="9">
        <v>5.1880437935392099</v>
      </c>
      <c r="V4" s="9">
        <v>13.660652030049301</v>
      </c>
      <c r="W4" s="9">
        <v>11.355993973</v>
      </c>
      <c r="X4" s="9">
        <v>100.40406218</v>
      </c>
      <c r="Y4" s="9">
        <v>17.589222019000001</v>
      </c>
      <c r="Z4" s="9">
        <v>21.679340362000001</v>
      </c>
      <c r="AB4" s="358" t="s">
        <v>344</v>
      </c>
      <c r="AC4" s="14">
        <v>-5219.6641555301303</v>
      </c>
      <c r="AD4" s="14">
        <f>T4*21</f>
        <v>2329.8553265736632</v>
      </c>
      <c r="AE4" s="14">
        <f t="shared" ref="AE4:AE10" si="1">U4*310</f>
        <v>1608.2935759971551</v>
      </c>
      <c r="AF4" s="14">
        <v>13.660652030049301</v>
      </c>
      <c r="AG4" s="15">
        <f>SUM(AC4:AF4)</f>
        <v>-1267.8546009292627</v>
      </c>
    </row>
    <row r="5" spans="1:33">
      <c r="A5" s="8" t="s">
        <v>73</v>
      </c>
      <c r="B5" s="9">
        <v>4657.3769168744002</v>
      </c>
      <c r="C5" s="9">
        <v>8.0101073191900003</v>
      </c>
      <c r="D5" s="9">
        <v>0.108162426442</v>
      </c>
      <c r="E5" s="9">
        <v>0</v>
      </c>
      <c r="F5" s="9">
        <v>10.517070392999999</v>
      </c>
      <c r="G5" s="9">
        <v>69.638813479999996</v>
      </c>
      <c r="H5" s="9">
        <v>12.966442019</v>
      </c>
      <c r="I5" s="9">
        <v>20.578730362000002</v>
      </c>
      <c r="K5" s="8" t="s">
        <v>73</v>
      </c>
      <c r="L5" s="14">
        <v>4657.3769168744002</v>
      </c>
      <c r="M5" s="14">
        <f t="shared" ref="M5:M10" si="2">C5*21</f>
        <v>168.21225370299001</v>
      </c>
      <c r="N5" s="14">
        <f t="shared" si="0"/>
        <v>33.530352197020001</v>
      </c>
      <c r="O5" s="14">
        <v>0</v>
      </c>
      <c r="P5" s="15">
        <f t="shared" ref="P5:P56" si="3">SUM(L5:O5)</f>
        <v>4859.1195227744101</v>
      </c>
      <c r="R5" s="358" t="s">
        <v>345</v>
      </c>
      <c r="S5" s="9">
        <v>4657.3769168744002</v>
      </c>
      <c r="T5" s="9">
        <v>8.0101073191900003</v>
      </c>
      <c r="U5" s="9">
        <v>0.108162426442</v>
      </c>
      <c r="V5" s="9">
        <v>0</v>
      </c>
      <c r="W5" s="9">
        <v>10.517070392999999</v>
      </c>
      <c r="X5" s="9">
        <v>69.638813479999996</v>
      </c>
      <c r="Y5" s="9">
        <v>12.966442019</v>
      </c>
      <c r="Z5" s="9">
        <v>20.578730362000002</v>
      </c>
      <c r="AB5" s="358" t="s">
        <v>345</v>
      </c>
      <c r="AC5" s="14">
        <v>4657.3769168744002</v>
      </c>
      <c r="AD5" s="14">
        <f t="shared" ref="AD5:AD10" si="4">T5*21</f>
        <v>168.21225370299001</v>
      </c>
      <c r="AE5" s="14">
        <f t="shared" si="1"/>
        <v>33.530352197020001</v>
      </c>
      <c r="AF5" s="14">
        <v>0</v>
      </c>
      <c r="AG5" s="15">
        <f t="shared" ref="AG5:AG30" si="5">SUM(AC5:AF5)</f>
        <v>4859.1195227744101</v>
      </c>
    </row>
    <row r="6" spans="1:33">
      <c r="A6" s="8" t="s">
        <v>77</v>
      </c>
      <c r="B6" s="9">
        <v>4653.3858728140003</v>
      </c>
      <c r="C6" s="9">
        <v>2.7850059538899998</v>
      </c>
      <c r="D6" s="9">
        <v>0.108162426442</v>
      </c>
      <c r="E6" s="9">
        <v>0</v>
      </c>
      <c r="F6" s="9">
        <v>10.517070392999999</v>
      </c>
      <c r="G6" s="9">
        <v>69.638813479999996</v>
      </c>
      <c r="H6" s="9">
        <v>8.4519420190000005</v>
      </c>
      <c r="I6" s="9">
        <v>20.578730362000002</v>
      </c>
      <c r="K6" s="8" t="s">
        <v>77</v>
      </c>
      <c r="L6" s="14">
        <v>4653.3858728140003</v>
      </c>
      <c r="M6" s="14">
        <f t="shared" si="2"/>
        <v>58.485125031689996</v>
      </c>
      <c r="N6" s="14">
        <f t="shared" si="0"/>
        <v>33.530352197020001</v>
      </c>
      <c r="O6" s="14">
        <v>0</v>
      </c>
      <c r="P6" s="15">
        <f t="shared" si="3"/>
        <v>4745.40135004271</v>
      </c>
      <c r="R6" s="358" t="s">
        <v>346</v>
      </c>
      <c r="S6" s="9">
        <v>4653.3858728140003</v>
      </c>
      <c r="T6" s="9">
        <v>2.7850059538899998</v>
      </c>
      <c r="U6" s="9">
        <v>0.108162426442</v>
      </c>
      <c r="V6" s="9">
        <v>0</v>
      </c>
      <c r="W6" s="9">
        <v>10.517070392999999</v>
      </c>
      <c r="X6" s="9">
        <v>69.638813479999996</v>
      </c>
      <c r="Y6" s="9">
        <v>8.4519420190000005</v>
      </c>
      <c r="Z6" s="9">
        <v>20.578730362000002</v>
      </c>
      <c r="AB6" s="358" t="s">
        <v>346</v>
      </c>
      <c r="AC6" s="14">
        <v>4653.3858728140003</v>
      </c>
      <c r="AD6" s="14">
        <f t="shared" si="4"/>
        <v>58.485125031689996</v>
      </c>
      <c r="AE6" s="14">
        <f t="shared" si="1"/>
        <v>33.530352197020001</v>
      </c>
      <c r="AF6" s="14">
        <v>0</v>
      </c>
      <c r="AG6" s="15">
        <f t="shared" si="5"/>
        <v>4745.40135004271</v>
      </c>
    </row>
    <row r="7" spans="1:33">
      <c r="A7" s="10" t="s">
        <v>81</v>
      </c>
      <c r="B7" s="11">
        <v>1544.508649073</v>
      </c>
      <c r="C7" s="11">
        <v>2.4647388730000001E-2</v>
      </c>
      <c r="D7" s="11">
        <v>1.4754819447E-2</v>
      </c>
      <c r="E7" s="12"/>
      <c r="F7" s="11">
        <v>2.7132847739999999</v>
      </c>
      <c r="G7" s="11">
        <v>1.410751919</v>
      </c>
      <c r="H7" s="11">
        <v>0.32895772200000001</v>
      </c>
      <c r="I7" s="11">
        <v>13.318566013</v>
      </c>
      <c r="K7" s="10" t="s">
        <v>81</v>
      </c>
      <c r="L7" s="11">
        <v>1544.508649073</v>
      </c>
      <c r="M7" s="13">
        <f t="shared" si="2"/>
        <v>0.51759516333</v>
      </c>
      <c r="N7" s="11">
        <f t="shared" si="0"/>
        <v>4.5739940285700005</v>
      </c>
      <c r="O7" s="12"/>
      <c r="P7" s="16">
        <f t="shared" si="3"/>
        <v>1549.6002382649001</v>
      </c>
      <c r="R7" s="359" t="s">
        <v>347</v>
      </c>
      <c r="S7" s="11">
        <v>1544.508649073</v>
      </c>
      <c r="T7" s="11">
        <v>2.4647388730000001E-2</v>
      </c>
      <c r="U7" s="11">
        <v>1.4754819447E-2</v>
      </c>
      <c r="V7" s="12"/>
      <c r="W7" s="11">
        <v>2.7132847739999999</v>
      </c>
      <c r="X7" s="11">
        <v>1.410751919</v>
      </c>
      <c r="Y7" s="11">
        <v>0.32895772200000001</v>
      </c>
      <c r="Z7" s="11">
        <v>13.318566013</v>
      </c>
      <c r="AB7" s="359" t="s">
        <v>347</v>
      </c>
      <c r="AC7" s="11">
        <v>1544.508649073</v>
      </c>
      <c r="AD7" s="13">
        <f t="shared" si="4"/>
        <v>0.51759516333</v>
      </c>
      <c r="AE7" s="11">
        <f t="shared" si="1"/>
        <v>4.5739940285700005</v>
      </c>
      <c r="AF7" s="12"/>
      <c r="AG7" s="16">
        <f t="shared" si="5"/>
        <v>1549.6002382649001</v>
      </c>
    </row>
    <row r="8" spans="1:33" ht="26.4">
      <c r="A8" s="10" t="s">
        <v>85</v>
      </c>
      <c r="B8" s="11">
        <v>220.70702662900001</v>
      </c>
      <c r="C8" s="11">
        <v>9.8931848599999993E-3</v>
      </c>
      <c r="D8" s="11">
        <v>1.437645003E-3</v>
      </c>
      <c r="E8" s="12"/>
      <c r="F8" s="11">
        <v>0.49050748199999999</v>
      </c>
      <c r="G8" s="11">
        <v>0.69020608800000005</v>
      </c>
      <c r="H8" s="11">
        <v>0.118148564</v>
      </c>
      <c r="I8" s="11">
        <v>0.60006258000000001</v>
      </c>
      <c r="K8" s="10" t="s">
        <v>85</v>
      </c>
      <c r="L8" s="11">
        <v>220.70702662900001</v>
      </c>
      <c r="M8" s="13">
        <f t="shared" si="2"/>
        <v>0.20775688205999998</v>
      </c>
      <c r="N8" s="11">
        <f t="shared" si="0"/>
        <v>0.44566995093</v>
      </c>
      <c r="O8" s="12"/>
      <c r="P8" s="16">
        <f t="shared" si="3"/>
        <v>221.36045346199003</v>
      </c>
      <c r="R8" s="359" t="s">
        <v>348</v>
      </c>
      <c r="S8" s="11">
        <v>220.70702662900001</v>
      </c>
      <c r="T8" s="11">
        <v>9.8931848599999993E-3</v>
      </c>
      <c r="U8" s="11">
        <v>1.437645003E-3</v>
      </c>
      <c r="V8" s="12"/>
      <c r="W8" s="11">
        <v>0.49050748199999999</v>
      </c>
      <c r="X8" s="11">
        <v>0.69020608800000005</v>
      </c>
      <c r="Y8" s="11">
        <v>0.118148564</v>
      </c>
      <c r="Z8" s="11">
        <v>0.60006258000000001</v>
      </c>
      <c r="AB8" s="359" t="s">
        <v>348</v>
      </c>
      <c r="AC8" s="11">
        <v>220.70702662900001</v>
      </c>
      <c r="AD8" s="13">
        <f t="shared" si="4"/>
        <v>0.20775688205999998</v>
      </c>
      <c r="AE8" s="11">
        <f t="shared" si="1"/>
        <v>0.44566995093</v>
      </c>
      <c r="AF8" s="12"/>
      <c r="AG8" s="16">
        <f t="shared" si="5"/>
        <v>221.36045346199003</v>
      </c>
    </row>
    <row r="9" spans="1:33">
      <c r="A9" s="10" t="s">
        <v>89</v>
      </c>
      <c r="B9" s="11">
        <v>1245.1445553000001</v>
      </c>
      <c r="C9" s="11">
        <v>0.45322370070000001</v>
      </c>
      <c r="D9" s="11">
        <v>7.8660786699999999E-2</v>
      </c>
      <c r="E9" s="12"/>
      <c r="F9" s="11">
        <v>5.6532</v>
      </c>
      <c r="G9" s="11">
        <v>33.254100000000001</v>
      </c>
      <c r="H9" s="11">
        <v>4.3872960000000001</v>
      </c>
      <c r="I9" s="11">
        <v>0.13206000000000001</v>
      </c>
      <c r="K9" s="10" t="s">
        <v>89</v>
      </c>
      <c r="L9" s="11">
        <v>1245.1445553000001</v>
      </c>
      <c r="M9" s="13">
        <f t="shared" si="2"/>
        <v>9.5176977147000006</v>
      </c>
      <c r="N9" s="11">
        <f t="shared" si="0"/>
        <v>24.384843876999998</v>
      </c>
      <c r="O9" s="12"/>
      <c r="P9" s="16">
        <f t="shared" si="3"/>
        <v>1279.0470968917002</v>
      </c>
      <c r="R9" s="359" t="s">
        <v>349</v>
      </c>
      <c r="S9" s="11">
        <v>1245.1445553000001</v>
      </c>
      <c r="T9" s="11">
        <v>0.45322370070000001</v>
      </c>
      <c r="U9" s="11">
        <v>7.8660786699999999E-2</v>
      </c>
      <c r="V9" s="12"/>
      <c r="W9" s="11">
        <v>5.6532</v>
      </c>
      <c r="X9" s="11">
        <v>33.254100000000001</v>
      </c>
      <c r="Y9" s="11">
        <v>4.3872960000000001</v>
      </c>
      <c r="Z9" s="11">
        <v>0.13206000000000001</v>
      </c>
      <c r="AB9" s="359" t="s">
        <v>349</v>
      </c>
      <c r="AC9" s="11">
        <v>1245.1445553000001</v>
      </c>
      <c r="AD9" s="13">
        <f t="shared" si="4"/>
        <v>9.5176977147000006</v>
      </c>
      <c r="AE9" s="11">
        <f t="shared" si="1"/>
        <v>24.384843876999998</v>
      </c>
      <c r="AF9" s="12"/>
      <c r="AG9" s="16">
        <f t="shared" si="5"/>
        <v>1279.0470968917002</v>
      </c>
    </row>
    <row r="10" spans="1:33">
      <c r="A10" s="10" t="s">
        <v>93</v>
      </c>
      <c r="B10" s="11">
        <v>1643.025641812</v>
      </c>
      <c r="C10" s="11">
        <v>2.2972416795999999</v>
      </c>
      <c r="D10" s="11">
        <v>1.3309175292E-2</v>
      </c>
      <c r="E10" s="12"/>
      <c r="F10" s="11">
        <v>1.660078137</v>
      </c>
      <c r="G10" s="11">
        <v>34.283755472999999</v>
      </c>
      <c r="H10" s="11">
        <v>3.6175397330000001</v>
      </c>
      <c r="I10" s="11">
        <v>6.5280417689999997</v>
      </c>
      <c r="K10" s="10" t="s">
        <v>93</v>
      </c>
      <c r="L10" s="11">
        <v>1643.025641812</v>
      </c>
      <c r="M10" s="13">
        <f t="shared" si="2"/>
        <v>48.242075271600001</v>
      </c>
      <c r="N10" s="11">
        <f t="shared" si="0"/>
        <v>4.1258443405199996</v>
      </c>
      <c r="O10" s="12"/>
      <c r="P10" s="16">
        <f t="shared" si="3"/>
        <v>1695.39356142412</v>
      </c>
      <c r="R10" s="359" t="s">
        <v>350</v>
      </c>
      <c r="S10" s="11">
        <v>1643.025641812</v>
      </c>
      <c r="T10" s="11">
        <v>2.2972416795999999</v>
      </c>
      <c r="U10" s="11">
        <v>1.3309175292E-2</v>
      </c>
      <c r="V10" s="12"/>
      <c r="W10" s="11">
        <v>1.660078137</v>
      </c>
      <c r="X10" s="11">
        <v>34.283755472999999</v>
      </c>
      <c r="Y10" s="11">
        <v>3.6175397330000001</v>
      </c>
      <c r="Z10" s="11">
        <v>6.5280417689999997</v>
      </c>
      <c r="AB10" s="359" t="s">
        <v>350</v>
      </c>
      <c r="AC10" s="11">
        <v>1643.025641812</v>
      </c>
      <c r="AD10" s="13">
        <f t="shared" si="4"/>
        <v>48.242075271600001</v>
      </c>
      <c r="AE10" s="11">
        <f t="shared" si="1"/>
        <v>4.1258443405199996</v>
      </c>
      <c r="AF10" s="12"/>
      <c r="AG10" s="16">
        <f t="shared" si="5"/>
        <v>1695.39356142412</v>
      </c>
    </row>
    <row r="11" spans="1:33">
      <c r="A11" s="8" t="s">
        <v>96</v>
      </c>
      <c r="B11" s="9">
        <v>3.9910440603950001</v>
      </c>
      <c r="C11" s="9">
        <v>5.2251013652999996</v>
      </c>
      <c r="D11" s="9">
        <v>0</v>
      </c>
      <c r="E11" s="9">
        <v>0</v>
      </c>
      <c r="F11" s="9">
        <v>0</v>
      </c>
      <c r="G11" s="9">
        <v>0</v>
      </c>
      <c r="H11" s="9">
        <v>4.5145</v>
      </c>
      <c r="I11" s="9">
        <v>0</v>
      </c>
      <c r="K11" s="8" t="s">
        <v>96</v>
      </c>
      <c r="L11" s="14">
        <v>3.9910440603950001</v>
      </c>
      <c r="M11" s="14">
        <f>C11*21</f>
        <v>109.72712867129999</v>
      </c>
      <c r="N11" s="14">
        <v>0</v>
      </c>
      <c r="O11" s="14">
        <v>0</v>
      </c>
      <c r="P11" s="15">
        <f t="shared" si="3"/>
        <v>113.71817273169499</v>
      </c>
      <c r="R11" s="358" t="s">
        <v>351</v>
      </c>
      <c r="S11" s="9">
        <v>3.9910440603950001</v>
      </c>
      <c r="T11" s="9">
        <v>5.2251013652999996</v>
      </c>
      <c r="U11" s="9">
        <v>0</v>
      </c>
      <c r="V11" s="9">
        <v>0</v>
      </c>
      <c r="W11" s="9">
        <v>0</v>
      </c>
      <c r="X11" s="9">
        <v>0</v>
      </c>
      <c r="Y11" s="9">
        <v>4.5145</v>
      </c>
      <c r="Z11" s="9">
        <v>0</v>
      </c>
      <c r="AB11" s="358" t="s">
        <v>351</v>
      </c>
      <c r="AC11" s="14">
        <v>3.9910440603950001</v>
      </c>
      <c r="AD11" s="14">
        <f>T11*21</f>
        <v>109.72712867129999</v>
      </c>
      <c r="AE11" s="14">
        <v>0</v>
      </c>
      <c r="AF11" s="14">
        <v>0</v>
      </c>
      <c r="AG11" s="15">
        <f t="shared" si="5"/>
        <v>113.71817273169499</v>
      </c>
    </row>
    <row r="12" spans="1:33">
      <c r="A12" s="10" t="s">
        <v>99</v>
      </c>
      <c r="B12" s="11">
        <v>1.567212</v>
      </c>
      <c r="C12" s="11">
        <v>0.54984889999999997</v>
      </c>
      <c r="D12" s="11">
        <v>0</v>
      </c>
      <c r="E12" s="12"/>
      <c r="F12" s="11">
        <v>0</v>
      </c>
      <c r="G12" s="11">
        <v>0</v>
      </c>
      <c r="H12" s="11">
        <v>0.73760000000000003</v>
      </c>
      <c r="I12" s="11">
        <v>0</v>
      </c>
      <c r="K12" s="10" t="s">
        <v>99</v>
      </c>
      <c r="L12" s="11">
        <v>1.567212</v>
      </c>
      <c r="M12" s="11">
        <f>C12*21</f>
        <v>11.546826899999999</v>
      </c>
      <c r="N12" s="11">
        <v>0</v>
      </c>
      <c r="O12" s="12"/>
      <c r="P12" s="16">
        <f t="shared" si="3"/>
        <v>13.114038899999999</v>
      </c>
      <c r="R12" s="359" t="s">
        <v>352</v>
      </c>
      <c r="S12" s="11">
        <v>1.567212</v>
      </c>
      <c r="T12" s="11">
        <v>0.54984889999999997</v>
      </c>
      <c r="U12" s="11">
        <v>0</v>
      </c>
      <c r="V12" s="12"/>
      <c r="W12" s="11">
        <v>0</v>
      </c>
      <c r="X12" s="11">
        <v>0</v>
      </c>
      <c r="Y12" s="11">
        <v>0.73760000000000003</v>
      </c>
      <c r="Z12" s="11">
        <v>0</v>
      </c>
      <c r="AB12" s="359" t="s">
        <v>352</v>
      </c>
      <c r="AC12" s="11">
        <v>1.567212</v>
      </c>
      <c r="AD12" s="11">
        <f>T12*21</f>
        <v>11.546826899999999</v>
      </c>
      <c r="AE12" s="11">
        <v>0</v>
      </c>
      <c r="AF12" s="12"/>
      <c r="AG12" s="16">
        <f t="shared" si="5"/>
        <v>13.114038899999999</v>
      </c>
    </row>
    <row r="13" spans="1:33">
      <c r="A13" s="10" t="s">
        <v>102</v>
      </c>
      <c r="B13" s="11">
        <v>2.4238320603950001</v>
      </c>
      <c r="C13" s="11">
        <v>4.6752524652999998</v>
      </c>
      <c r="D13" s="11">
        <v>0</v>
      </c>
      <c r="E13" s="12"/>
      <c r="F13" s="11">
        <v>0</v>
      </c>
      <c r="G13" s="11">
        <v>0</v>
      </c>
      <c r="H13" s="11">
        <v>3.7768999999999999</v>
      </c>
      <c r="I13" s="11">
        <v>0</v>
      </c>
      <c r="K13" s="10" t="s">
        <v>102</v>
      </c>
      <c r="L13" s="11">
        <v>2.4238320603950001</v>
      </c>
      <c r="M13" s="11">
        <f>C13*21</f>
        <v>98.180301771299995</v>
      </c>
      <c r="N13" s="11">
        <v>0</v>
      </c>
      <c r="O13" s="12"/>
      <c r="P13" s="16">
        <f t="shared" si="3"/>
        <v>100.60413383169499</v>
      </c>
      <c r="R13" s="359" t="s">
        <v>353</v>
      </c>
      <c r="S13" s="11">
        <v>2.4238320603950001</v>
      </c>
      <c r="T13" s="11">
        <v>4.6752524652999998</v>
      </c>
      <c r="U13" s="11">
        <v>0</v>
      </c>
      <c r="V13" s="12"/>
      <c r="W13" s="11">
        <v>0</v>
      </c>
      <c r="X13" s="11">
        <v>0</v>
      </c>
      <c r="Y13" s="11">
        <v>3.7768999999999999</v>
      </c>
      <c r="Z13" s="11">
        <v>0</v>
      </c>
      <c r="AB13" s="359" t="s">
        <v>353</v>
      </c>
      <c r="AC13" s="11">
        <v>2.4238320603950001</v>
      </c>
      <c r="AD13" s="11">
        <f>T13*21</f>
        <v>98.180301771299995</v>
      </c>
      <c r="AE13" s="11">
        <v>0</v>
      </c>
      <c r="AF13" s="12"/>
      <c r="AG13" s="16">
        <f t="shared" si="5"/>
        <v>100.60413383169499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421.46963697915601</v>
      </c>
      <c r="M15" s="14">
        <f>C16*21</f>
        <v>0</v>
      </c>
      <c r="N15" s="14">
        <f>D16*310</f>
        <v>0</v>
      </c>
      <c r="O15" s="14">
        <v>13.660652030049301</v>
      </c>
      <c r="P15" s="15">
        <f t="shared" si="3"/>
        <v>435.13028900920528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421.46963697915601</v>
      </c>
      <c r="AD15" s="14">
        <f>T16*21</f>
        <v>0</v>
      </c>
      <c r="AE15" s="14">
        <f>U16*310</f>
        <v>0</v>
      </c>
      <c r="AF15" s="14">
        <v>13.660652030049301</v>
      </c>
      <c r="AG15" s="15">
        <f t="shared" si="5"/>
        <v>435.13028900920528</v>
      </c>
    </row>
    <row r="16" spans="1:33" ht="26.4">
      <c r="A16" s="8" t="s">
        <v>74</v>
      </c>
      <c r="B16" s="9">
        <v>421.46963697915601</v>
      </c>
      <c r="C16" s="9">
        <v>0</v>
      </c>
      <c r="D16" s="9">
        <v>0</v>
      </c>
      <c r="E16" s="9">
        <v>13.660652030049301</v>
      </c>
      <c r="F16" s="9">
        <v>6.6600000000000001E-3</v>
      </c>
      <c r="G16" s="9">
        <v>6.0449999999999999</v>
      </c>
      <c r="H16" s="9">
        <v>4.5037799999999999</v>
      </c>
      <c r="I16" s="9">
        <v>1.08961</v>
      </c>
      <c r="K16" s="8" t="s">
        <v>78</v>
      </c>
      <c r="L16" s="14">
        <v>412.00064141915601</v>
      </c>
      <c r="M16" s="14">
        <v>0</v>
      </c>
      <c r="N16" s="14">
        <v>0</v>
      </c>
      <c r="O16" s="14">
        <v>0</v>
      </c>
      <c r="P16" s="15">
        <f t="shared" si="3"/>
        <v>412.00064141915601</v>
      </c>
      <c r="R16" s="358" t="s">
        <v>356</v>
      </c>
      <c r="S16" s="9">
        <v>421.46963697915601</v>
      </c>
      <c r="T16" s="9">
        <v>0</v>
      </c>
      <c r="U16" s="9">
        <v>0</v>
      </c>
      <c r="V16" s="9">
        <v>13.660652030049301</v>
      </c>
      <c r="W16" s="9">
        <v>6.6600000000000001E-3</v>
      </c>
      <c r="X16" s="9">
        <v>6.0449999999999999</v>
      </c>
      <c r="Y16" s="9">
        <v>4.5037799999999999</v>
      </c>
      <c r="Z16" s="9">
        <v>1.08961</v>
      </c>
      <c r="AB16" s="358" t="s">
        <v>357</v>
      </c>
      <c r="AC16" s="14">
        <v>412.00064141915601</v>
      </c>
      <c r="AD16" s="14">
        <v>0</v>
      </c>
      <c r="AE16" s="14">
        <v>0</v>
      </c>
      <c r="AF16" s="14">
        <v>0</v>
      </c>
      <c r="AG16" s="15">
        <f t="shared" si="5"/>
        <v>412.00064141915601</v>
      </c>
    </row>
    <row r="17" spans="1:33">
      <c r="A17" s="8" t="s">
        <v>78</v>
      </c>
      <c r="B17" s="9">
        <v>412.00064141915601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370.78399439999998</v>
      </c>
      <c r="M17" s="12"/>
      <c r="N17" s="12"/>
      <c r="O17" s="12"/>
      <c r="P17" s="16">
        <f t="shared" si="3"/>
        <v>370.78399439999998</v>
      </c>
      <c r="R17" s="358" t="s">
        <v>357</v>
      </c>
      <c r="S17" s="9">
        <v>412.00064141915601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370.78399439999998</v>
      </c>
      <c r="AD17" s="12"/>
      <c r="AE17" s="12"/>
      <c r="AF17" s="12"/>
      <c r="AG17" s="16">
        <f t="shared" si="5"/>
        <v>370.78399439999998</v>
      </c>
    </row>
    <row r="18" spans="1:33">
      <c r="A18" s="10" t="s">
        <v>82</v>
      </c>
      <c r="B18" s="11">
        <v>370.78399439999998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7.9715999999999996</v>
      </c>
      <c r="M18" s="12"/>
      <c r="N18" s="12"/>
      <c r="O18" s="12"/>
      <c r="P18" s="16">
        <f t="shared" si="3"/>
        <v>7.9715999999999996</v>
      </c>
      <c r="R18" s="359" t="s">
        <v>358</v>
      </c>
      <c r="S18" s="11">
        <v>370.78399439999998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7.9715999999999996</v>
      </c>
      <c r="AD18" s="12"/>
      <c r="AE18" s="12"/>
      <c r="AF18" s="12"/>
      <c r="AG18" s="16">
        <f t="shared" si="5"/>
        <v>7.9715999999999996</v>
      </c>
    </row>
    <row r="19" spans="1:33">
      <c r="A19" s="10" t="s">
        <v>86</v>
      </c>
      <c r="B19" s="11">
        <v>7.9715999999999996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16.930640212499998</v>
      </c>
      <c r="M19" s="12"/>
      <c r="N19" s="12"/>
      <c r="O19" s="12"/>
      <c r="P19" s="16">
        <f t="shared" si="3"/>
        <v>16.930640212499998</v>
      </c>
      <c r="R19" s="359" t="s">
        <v>359</v>
      </c>
      <c r="S19" s="11">
        <v>7.9715999999999996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16.930640212499998</v>
      </c>
      <c r="AD19" s="12"/>
      <c r="AE19" s="12"/>
      <c r="AF19" s="12"/>
      <c r="AG19" s="16">
        <f t="shared" si="5"/>
        <v>16.930640212499998</v>
      </c>
    </row>
    <row r="20" spans="1:33">
      <c r="A20" s="10" t="s">
        <v>90</v>
      </c>
      <c r="B20" s="11">
        <v>16.930640212499998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16.3144068066565</v>
      </c>
      <c r="M20" s="12"/>
      <c r="N20" s="12"/>
      <c r="O20" s="12"/>
      <c r="P20" s="16">
        <f t="shared" si="3"/>
        <v>16.3144068066565</v>
      </c>
      <c r="R20" s="359" t="s">
        <v>360</v>
      </c>
      <c r="S20" s="11">
        <v>16.930640212499998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16.3144068066565</v>
      </c>
      <c r="AD20" s="12"/>
      <c r="AE20" s="12"/>
      <c r="AF20" s="12"/>
      <c r="AG20" s="16">
        <f t="shared" si="5"/>
        <v>16.3144068066565</v>
      </c>
    </row>
    <row r="21" spans="1:33">
      <c r="A21" s="10" t="s">
        <v>94</v>
      </c>
      <c r="B21" s="11">
        <v>16.3144068066565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9.4689955599999998</v>
      </c>
      <c r="M21" s="14">
        <v>0</v>
      </c>
      <c r="N21" s="14">
        <v>0</v>
      </c>
      <c r="O21" s="14">
        <v>0</v>
      </c>
      <c r="P21" s="15">
        <f t="shared" si="3"/>
        <v>9.4689955599999998</v>
      </c>
      <c r="R21" s="359" t="s">
        <v>361</v>
      </c>
      <c r="S21" s="11">
        <v>16.3144068066565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9.4689955599999998</v>
      </c>
      <c r="AD21" s="14">
        <v>0</v>
      </c>
      <c r="AE21" s="14">
        <v>0</v>
      </c>
      <c r="AF21" s="14">
        <v>0</v>
      </c>
      <c r="AG21" s="15">
        <f t="shared" si="5"/>
        <v>9.4689955599999998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3.402256E-2</v>
      </c>
      <c r="M22" s="11">
        <v>0</v>
      </c>
      <c r="N22" s="12"/>
      <c r="O22" s="12"/>
      <c r="P22" s="16">
        <f t="shared" si="3"/>
        <v>3.402256E-2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3.402256E-2</v>
      </c>
      <c r="AD22" s="11">
        <v>0</v>
      </c>
      <c r="AE22" s="12"/>
      <c r="AF22" s="12"/>
      <c r="AG22" s="16">
        <f t="shared" si="5"/>
        <v>3.402256E-2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</v>
      </c>
      <c r="M23" s="14">
        <v>0</v>
      </c>
      <c r="N23" s="14">
        <v>0</v>
      </c>
      <c r="O23" s="14">
        <v>0</v>
      </c>
      <c r="P23" s="15">
        <f t="shared" si="3"/>
        <v>0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</v>
      </c>
      <c r="AD23" s="14">
        <v>0</v>
      </c>
      <c r="AE23" s="14">
        <v>0</v>
      </c>
      <c r="AF23" s="14">
        <v>0</v>
      </c>
      <c r="AG23" s="15">
        <f t="shared" si="5"/>
        <v>0</v>
      </c>
    </row>
    <row r="24" spans="1:33">
      <c r="A24" s="8" t="s">
        <v>97</v>
      </c>
      <c r="B24" s="9">
        <v>9.4689955599999998</v>
      </c>
      <c r="C24" s="9">
        <v>0</v>
      </c>
      <c r="D24" s="9">
        <v>0</v>
      </c>
      <c r="E24" s="9">
        <v>0</v>
      </c>
      <c r="F24" s="9">
        <v>4.0000000000000001E-3</v>
      </c>
      <c r="G24" s="9">
        <v>6.0303800000000001</v>
      </c>
      <c r="H24" s="9">
        <v>0</v>
      </c>
      <c r="I24" s="9">
        <v>1.0843</v>
      </c>
      <c r="K24" s="10" t="s">
        <v>105</v>
      </c>
      <c r="L24" s="11">
        <v>0</v>
      </c>
      <c r="M24" s="12"/>
      <c r="N24" s="12"/>
      <c r="O24" s="12"/>
      <c r="P24" s="16">
        <f t="shared" si="3"/>
        <v>0</v>
      </c>
      <c r="R24" s="358" t="s">
        <v>364</v>
      </c>
      <c r="S24" s="9">
        <v>9.4689955599999998</v>
      </c>
      <c r="T24" s="9">
        <v>0</v>
      </c>
      <c r="U24" s="9">
        <v>0</v>
      </c>
      <c r="V24" s="9">
        <v>0</v>
      </c>
      <c r="W24" s="9">
        <v>4.0000000000000001E-3</v>
      </c>
      <c r="X24" s="9">
        <v>6.0303800000000001</v>
      </c>
      <c r="Y24" s="9">
        <v>0</v>
      </c>
      <c r="Z24" s="9">
        <v>1.0843</v>
      </c>
      <c r="AB24" s="359" t="s">
        <v>368</v>
      </c>
      <c r="AC24" s="11">
        <v>0</v>
      </c>
      <c r="AD24" s="12"/>
      <c r="AE24" s="12"/>
      <c r="AF24" s="12"/>
      <c r="AG24" s="16">
        <f t="shared" si="5"/>
        <v>0</v>
      </c>
    </row>
    <row r="25" spans="1:33">
      <c r="A25" s="10" t="s">
        <v>100</v>
      </c>
      <c r="B25" s="11">
        <v>3.402256E-2</v>
      </c>
      <c r="C25" s="11">
        <v>0</v>
      </c>
      <c r="D25" s="12"/>
      <c r="E25" s="12"/>
      <c r="F25" s="11">
        <v>4.0000000000000001E-3</v>
      </c>
      <c r="G25" s="11">
        <v>2.1999999999999999E-2</v>
      </c>
      <c r="H25" s="11">
        <v>0</v>
      </c>
      <c r="I25" s="11">
        <v>0</v>
      </c>
      <c r="K25" s="10" t="s">
        <v>107</v>
      </c>
      <c r="L25" s="11">
        <v>0</v>
      </c>
      <c r="M25" s="12"/>
      <c r="N25" s="12"/>
      <c r="O25" s="12"/>
      <c r="P25" s="16">
        <f t="shared" si="3"/>
        <v>0</v>
      </c>
      <c r="R25" s="359" t="s">
        <v>365</v>
      </c>
      <c r="S25" s="11">
        <v>3.402256E-2</v>
      </c>
      <c r="T25" s="11">
        <v>0</v>
      </c>
      <c r="U25" s="12"/>
      <c r="V25" s="12"/>
      <c r="W25" s="11">
        <v>4.0000000000000001E-3</v>
      </c>
      <c r="X25" s="11">
        <v>2.1999999999999999E-2</v>
      </c>
      <c r="Y25" s="11">
        <v>0</v>
      </c>
      <c r="Z25" s="11">
        <v>0</v>
      </c>
      <c r="AB25" s="359" t="s">
        <v>369</v>
      </c>
      <c r="AC25" s="11">
        <v>0</v>
      </c>
      <c r="AD25" s="12"/>
      <c r="AE25" s="12"/>
      <c r="AF25" s="12"/>
      <c r="AG25" s="16">
        <f t="shared" si="5"/>
        <v>0</v>
      </c>
    </row>
    <row r="26" spans="1:33" ht="26.4">
      <c r="A26" s="122" t="s">
        <v>194</v>
      </c>
      <c r="B26" s="123">
        <v>9.4349730000000012</v>
      </c>
      <c r="C26" s="123">
        <v>0</v>
      </c>
      <c r="D26" s="123">
        <v>0</v>
      </c>
      <c r="E26" s="123">
        <v>0</v>
      </c>
      <c r="F26" s="123">
        <v>0</v>
      </c>
      <c r="G26" s="123">
        <v>6.0083799999999998</v>
      </c>
      <c r="H26" s="123">
        <v>0</v>
      </c>
      <c r="I26" s="123">
        <v>1.0843</v>
      </c>
      <c r="K26" s="8" t="s">
        <v>109</v>
      </c>
      <c r="L26" s="14">
        <v>0</v>
      </c>
      <c r="M26" s="14">
        <v>0</v>
      </c>
      <c r="N26" s="14">
        <v>0</v>
      </c>
      <c r="O26" s="14">
        <v>13.660652030049301</v>
      </c>
      <c r="P26" s="15">
        <f t="shared" si="3"/>
        <v>13.660652030049301</v>
      </c>
      <c r="R26" s="359" t="s">
        <v>366</v>
      </c>
      <c r="S26" s="123">
        <v>9.4349730000000012</v>
      </c>
      <c r="T26" s="123">
        <v>0</v>
      </c>
      <c r="U26" s="123">
        <v>0</v>
      </c>
      <c r="V26" s="123">
        <v>0</v>
      </c>
      <c r="W26" s="123">
        <v>0</v>
      </c>
      <c r="X26" s="123">
        <v>6.0083799999999998</v>
      </c>
      <c r="Y26" s="123">
        <v>0</v>
      </c>
      <c r="Z26" s="123">
        <v>1.0843</v>
      </c>
      <c r="AB26" s="358" t="s">
        <v>373</v>
      </c>
      <c r="AC26" s="14">
        <v>0</v>
      </c>
      <c r="AD26" s="14">
        <v>0</v>
      </c>
      <c r="AE26" s="14">
        <v>0</v>
      </c>
      <c r="AF26" s="14">
        <v>13.660652030049301</v>
      </c>
      <c r="AG26" s="15">
        <f t="shared" si="5"/>
        <v>13.660652030049301</v>
      </c>
    </row>
    <row r="27" spans="1:33" ht="26.4">
      <c r="A27" s="8" t="s">
        <v>103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10" t="s">
        <v>111</v>
      </c>
      <c r="L27" s="12"/>
      <c r="M27" s="12"/>
      <c r="N27" s="12"/>
      <c r="O27" s="11">
        <v>13.660652030049301</v>
      </c>
      <c r="P27" s="16">
        <f t="shared" si="3"/>
        <v>13.660652030049301</v>
      </c>
      <c r="R27" s="358" t="s">
        <v>367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B27" s="359" t="s">
        <v>374</v>
      </c>
      <c r="AC27" s="12"/>
      <c r="AD27" s="12"/>
      <c r="AE27" s="12"/>
      <c r="AF27" s="11">
        <v>13.660652030049301</v>
      </c>
      <c r="AG27" s="16">
        <f t="shared" si="5"/>
        <v>13.660652030049301</v>
      </c>
    </row>
    <row r="28" spans="1:33">
      <c r="A28" s="10" t="s">
        <v>105</v>
      </c>
      <c r="B28" s="11">
        <v>0</v>
      </c>
      <c r="C28" s="12"/>
      <c r="D28" s="12"/>
      <c r="E28" s="12"/>
      <c r="F28" s="11">
        <v>0</v>
      </c>
      <c r="G28" s="11">
        <v>0</v>
      </c>
      <c r="H28" s="11">
        <v>0</v>
      </c>
      <c r="I28" s="11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0</v>
      </c>
      <c r="T28" s="12"/>
      <c r="U28" s="12"/>
      <c r="V28" s="12"/>
      <c r="W28" s="11">
        <v>0</v>
      </c>
      <c r="X28" s="11">
        <v>0</v>
      </c>
      <c r="Y28" s="11">
        <v>0</v>
      </c>
      <c r="Z28" s="11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0</v>
      </c>
      <c r="C29" s="12"/>
      <c r="D29" s="12"/>
      <c r="E29" s="12"/>
      <c r="F29" s="11">
        <v>0</v>
      </c>
      <c r="G29" s="11">
        <v>0</v>
      </c>
      <c r="H29" s="11">
        <v>0</v>
      </c>
      <c r="I29" s="11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</v>
      </c>
      <c r="T29" s="12"/>
      <c r="U29" s="12"/>
      <c r="V29" s="12"/>
      <c r="W29" s="11">
        <v>0</v>
      </c>
      <c r="X29" s="11">
        <v>0</v>
      </c>
      <c r="Y29" s="11">
        <v>0</v>
      </c>
      <c r="Z29" s="11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1">
        <v>0</v>
      </c>
      <c r="G30" s="11">
        <v>0</v>
      </c>
      <c r="H30" s="11">
        <v>0</v>
      </c>
      <c r="I30" s="11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1">
        <v>0</v>
      </c>
      <c r="X30" s="11">
        <v>0</v>
      </c>
      <c r="Y30" s="11">
        <v>0</v>
      </c>
      <c r="Z30" s="11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1">
        <v>0</v>
      </c>
      <c r="G31" s="11">
        <v>0</v>
      </c>
      <c r="H31" s="11">
        <v>0</v>
      </c>
      <c r="I31" s="11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1">
        <v>0</v>
      </c>
      <c r="X31" s="11">
        <v>0</v>
      </c>
      <c r="Y31" s="11">
        <v>0</v>
      </c>
      <c r="Z31" s="11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0.98721999999999999</v>
      </c>
      <c r="I32" s="9">
        <v>0</v>
      </c>
      <c r="K32" s="8" t="s">
        <v>75</v>
      </c>
      <c r="L32" s="14">
        <v>-10302.8660812045</v>
      </c>
      <c r="M32" s="14">
        <f>C46*21</f>
        <v>1797.5698202131045</v>
      </c>
      <c r="N32" s="14">
        <f>D46*310</f>
        <v>1510.4782477443352</v>
      </c>
      <c r="O32" s="14">
        <v>0</v>
      </c>
      <c r="P32" s="15">
        <f t="shared" si="3"/>
        <v>-6994.8180132470607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0.98721999999999999</v>
      </c>
      <c r="Z32" s="9">
        <v>0</v>
      </c>
      <c r="AB32" s="358" t="s">
        <v>384</v>
      </c>
      <c r="AC32" s="14">
        <v>-10302.8660812045</v>
      </c>
      <c r="AD32" s="14">
        <f>T46*21</f>
        <v>1797.5698202131045</v>
      </c>
      <c r="AE32" s="14">
        <f>U46*310</f>
        <v>1510.4782477443352</v>
      </c>
      <c r="AF32" s="14">
        <v>0</v>
      </c>
      <c r="AG32" s="15">
        <f t="shared" ref="AG32:AG51" si="6">SUM(AC32:AF32)</f>
        <v>-6994.8180132470607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13.660652030049301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1757.9474986499999</v>
      </c>
      <c r="N33" s="14">
        <f>D47*310</f>
        <v>106.2713280151215</v>
      </c>
      <c r="O33" s="14">
        <v>0</v>
      </c>
      <c r="P33" s="15">
        <f t="shared" si="3"/>
        <v>1864.2188266651215</v>
      </c>
      <c r="R33" s="358" t="s">
        <v>373</v>
      </c>
      <c r="S33" s="9">
        <v>0</v>
      </c>
      <c r="T33" s="9">
        <v>0</v>
      </c>
      <c r="U33" s="9">
        <v>0</v>
      </c>
      <c r="V33" s="9">
        <v>13.660652030049301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1757.9474986499999</v>
      </c>
      <c r="AE33" s="14">
        <f>U47*310</f>
        <v>106.2713280151215</v>
      </c>
      <c r="AF33" s="14">
        <v>0</v>
      </c>
      <c r="AG33" s="15">
        <f t="shared" si="6"/>
        <v>1864.2188266651215</v>
      </c>
    </row>
    <row r="34" spans="1:33">
      <c r="A34" s="10" t="s">
        <v>111</v>
      </c>
      <c r="B34" s="12"/>
      <c r="C34" s="12"/>
      <c r="D34" s="12"/>
      <c r="E34" s="11">
        <v>13.660652030049301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1705.5961649999999</v>
      </c>
      <c r="N34" s="12"/>
      <c r="O34" s="12"/>
      <c r="P34" s="16">
        <f t="shared" si="3"/>
        <v>1705.5961649999999</v>
      </c>
      <c r="R34" s="359" t="s">
        <v>374</v>
      </c>
      <c r="S34" s="12"/>
      <c r="T34" s="12"/>
      <c r="U34" s="12"/>
      <c r="V34" s="11">
        <v>13.660652030049301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1705.5961649999999</v>
      </c>
      <c r="AE34" s="12"/>
      <c r="AF34" s="12"/>
      <c r="AG34" s="16">
        <f t="shared" si="6"/>
        <v>1705.5961649999999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52.351333649999994</v>
      </c>
      <c r="N35" s="11">
        <f>D49*310</f>
        <v>106.2713280151215</v>
      </c>
      <c r="O35" s="12"/>
      <c r="P35" s="16">
        <f t="shared" si="3"/>
        <v>158.62266166512148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52.351333649999994</v>
      </c>
      <c r="AE35" s="11">
        <f>U49*310</f>
        <v>106.2713280151215</v>
      </c>
      <c r="AF35" s="12"/>
      <c r="AG35" s="16">
        <f t="shared" si="6"/>
        <v>158.62266166512148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-10301.114460500999</v>
      </c>
      <c r="M36" s="14">
        <v>0</v>
      </c>
      <c r="N36" s="14">
        <v>0</v>
      </c>
      <c r="O36" s="14">
        <v>0</v>
      </c>
      <c r="P36" s="15">
        <f t="shared" si="3"/>
        <v>-10301.114460500999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-10301.114460500999</v>
      </c>
      <c r="AD36" s="14">
        <v>0</v>
      </c>
      <c r="AE36" s="14">
        <v>0</v>
      </c>
      <c r="AF36" s="14">
        <v>0</v>
      </c>
      <c r="AG36" s="15">
        <f t="shared" si="6"/>
        <v>-10301.114460500999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-6827.7984605009697</v>
      </c>
      <c r="M37" s="12"/>
      <c r="N37" s="12"/>
      <c r="O37" s="12"/>
      <c r="P37" s="16">
        <f t="shared" si="3"/>
        <v>-6827.7984605009697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-6827.7984605009697</v>
      </c>
      <c r="AD37" s="12"/>
      <c r="AE37" s="12"/>
      <c r="AF37" s="12"/>
      <c r="AG37" s="16">
        <f t="shared" si="6"/>
        <v>-6827.7984605009697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-3473.3159999999998</v>
      </c>
      <c r="M38" s="12"/>
      <c r="N38" s="12"/>
      <c r="O38" s="12"/>
      <c r="P38" s="16">
        <f t="shared" si="3"/>
        <v>-3473.3159999999998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-3473.3159999999998</v>
      </c>
      <c r="AD38" s="12"/>
      <c r="AE38" s="12"/>
      <c r="AF38" s="12"/>
      <c r="AG38" s="16">
        <f t="shared" si="6"/>
        <v>-3473.3159999999998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39.622321563103654</v>
      </c>
      <c r="N39" s="14">
        <f>D57*310</f>
        <v>1404.2069197292137</v>
      </c>
      <c r="O39" s="14">
        <v>0</v>
      </c>
      <c r="P39" s="15">
        <f t="shared" si="3"/>
        <v>1443.8292412923174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39.622321563103654</v>
      </c>
      <c r="AE39" s="14">
        <f>U57*310</f>
        <v>1404.2069197292137</v>
      </c>
      <c r="AF39" s="14">
        <v>0</v>
      </c>
      <c r="AG39" s="15">
        <f t="shared" si="6"/>
        <v>1443.8292412923174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11.91704535</v>
      </c>
      <c r="N40" s="11">
        <f>D58*310</f>
        <v>4.5665258040000003</v>
      </c>
      <c r="O40" s="12"/>
      <c r="P40" s="16">
        <f t="shared" si="3"/>
        <v>16.483571154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11.91704535</v>
      </c>
      <c r="AE40" s="11">
        <f>U58*310</f>
        <v>4.5665258040000003</v>
      </c>
      <c r="AF40" s="12"/>
      <c r="AG40" s="16">
        <f t="shared" si="6"/>
        <v>16.483571154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965.01190647910664</v>
      </c>
      <c r="O41" s="12"/>
      <c r="P41" s="16">
        <f t="shared" si="3"/>
        <v>965.01190647910664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965.01190647910664</v>
      </c>
      <c r="AF41" s="12"/>
      <c r="AG41" s="16">
        <f t="shared" si="6"/>
        <v>965.01190647910664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384.6580704487784</v>
      </c>
      <c r="O42" s="12"/>
      <c r="P42" s="16">
        <f t="shared" si="3"/>
        <v>384.6580704487784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384.6580704487784</v>
      </c>
      <c r="AF42" s="12"/>
      <c r="AG42" s="16">
        <f t="shared" si="6"/>
        <v>384.6580704487784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2.66E-3</v>
      </c>
      <c r="G43" s="9">
        <v>1.4619999999999999E-2</v>
      </c>
      <c r="H43" s="9">
        <v>3.5165600000000001</v>
      </c>
      <c r="I43" s="9">
        <v>5.3099999999999996E-3</v>
      </c>
      <c r="K43" s="10" t="s">
        <v>110</v>
      </c>
      <c r="L43" s="12"/>
      <c r="M43" s="12"/>
      <c r="N43" s="11">
        <f>D61*310</f>
        <v>49.970416997327455</v>
      </c>
      <c r="O43" s="12"/>
      <c r="P43" s="16">
        <f t="shared" si="3"/>
        <v>49.970416997327455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2.66E-3</v>
      </c>
      <c r="X43" s="9">
        <v>1.4619999999999999E-2</v>
      </c>
      <c r="Y43" s="9">
        <v>3.5165600000000001</v>
      </c>
      <c r="Z43" s="9">
        <v>5.3099999999999996E-3</v>
      </c>
      <c r="AB43" s="359" t="s">
        <v>399</v>
      </c>
      <c r="AC43" s="12"/>
      <c r="AD43" s="12"/>
      <c r="AE43" s="11">
        <f>U61*310</f>
        <v>49.970416997327455</v>
      </c>
      <c r="AF43" s="12"/>
      <c r="AG43" s="16">
        <f t="shared" si="6"/>
        <v>49.970416997327455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2.66E-3</v>
      </c>
      <c r="G44" s="11">
        <v>1.4619999999999999E-2</v>
      </c>
      <c r="H44" s="11">
        <v>5.3099999999999996E-3</v>
      </c>
      <c r="I44" s="11">
        <v>5.3099999999999996E-3</v>
      </c>
      <c r="K44" s="10" t="s">
        <v>112</v>
      </c>
      <c r="L44" s="12"/>
      <c r="M44" s="11">
        <f>C62*21</f>
        <v>27.705276213103652</v>
      </c>
      <c r="N44" s="12"/>
      <c r="O44" s="12"/>
      <c r="P44" s="16">
        <f t="shared" si="3"/>
        <v>27.705276213103652</v>
      </c>
      <c r="R44" s="359" t="s">
        <v>382</v>
      </c>
      <c r="S44" s="11">
        <v>0</v>
      </c>
      <c r="T44" s="11">
        <v>0</v>
      </c>
      <c r="U44" s="12"/>
      <c r="V44" s="12"/>
      <c r="W44" s="11">
        <v>2.66E-3</v>
      </c>
      <c r="X44" s="11">
        <v>1.4619999999999999E-2</v>
      </c>
      <c r="Y44" s="11">
        <v>5.3099999999999996E-3</v>
      </c>
      <c r="Z44" s="11">
        <v>5.3099999999999996E-3</v>
      </c>
      <c r="AB44" s="359" t="s">
        <v>400</v>
      </c>
      <c r="AC44" s="12"/>
      <c r="AD44" s="11">
        <f>T62*21</f>
        <v>27.705276213103652</v>
      </c>
      <c r="AE44" s="12"/>
      <c r="AF44" s="12"/>
      <c r="AG44" s="16">
        <f t="shared" si="6"/>
        <v>27.705276213103652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3.51125</v>
      </c>
      <c r="I45" s="11">
        <v>0</v>
      </c>
      <c r="K45" s="8" t="s">
        <v>114</v>
      </c>
      <c r="L45" s="14">
        <v>-1.7516207035140201</v>
      </c>
      <c r="M45" s="14">
        <v>0</v>
      </c>
      <c r="N45" s="14">
        <v>0</v>
      </c>
      <c r="O45" s="14">
        <v>0</v>
      </c>
      <c r="P45" s="15">
        <f t="shared" si="3"/>
        <v>-1.7516207035140201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3.51125</v>
      </c>
      <c r="Z45" s="11">
        <v>0</v>
      </c>
      <c r="AB45" s="358" t="s">
        <v>401</v>
      </c>
      <c r="AC45" s="14">
        <v>-1.7516207035140201</v>
      </c>
      <c r="AD45" s="14">
        <v>0</v>
      </c>
      <c r="AE45" s="14">
        <v>0</v>
      </c>
      <c r="AF45" s="14">
        <v>0</v>
      </c>
      <c r="AG45" s="15">
        <f t="shared" si="6"/>
        <v>-1.7516207035140201</v>
      </c>
    </row>
    <row r="46" spans="1:33" ht="26.4">
      <c r="A46" s="8" t="s">
        <v>75</v>
      </c>
      <c r="B46" s="9">
        <v>-10302.8660812045</v>
      </c>
      <c r="C46" s="9">
        <v>85.598562867290696</v>
      </c>
      <c r="D46" s="9">
        <v>4.8725104765946297</v>
      </c>
      <c r="E46" s="9">
        <v>0</v>
      </c>
      <c r="F46" s="9">
        <v>0.52526357999999995</v>
      </c>
      <c r="G46" s="9">
        <v>19.329248700000001</v>
      </c>
      <c r="H46" s="9">
        <v>0</v>
      </c>
      <c r="I46" s="9">
        <v>0</v>
      </c>
      <c r="K46" s="10" t="s">
        <v>116</v>
      </c>
      <c r="L46" s="11">
        <v>-1.7516207035140201</v>
      </c>
      <c r="M46" s="12"/>
      <c r="N46" s="12"/>
      <c r="O46" s="12"/>
      <c r="P46" s="16">
        <f t="shared" si="3"/>
        <v>-1.7516207035140201</v>
      </c>
      <c r="R46" s="358" t="s">
        <v>384</v>
      </c>
      <c r="S46" s="9">
        <v>-10302.8660812045</v>
      </c>
      <c r="T46" s="9">
        <v>85.598562867290696</v>
      </c>
      <c r="U46" s="9">
        <v>4.8725104765946297</v>
      </c>
      <c r="V46" s="9">
        <v>0</v>
      </c>
      <c r="W46" s="9">
        <v>0.52526357999999995</v>
      </c>
      <c r="X46" s="9">
        <v>19.329248700000001</v>
      </c>
      <c r="Y46" s="9">
        <v>0</v>
      </c>
      <c r="Z46" s="9">
        <v>0</v>
      </c>
      <c r="AB46" s="359" t="s">
        <v>402</v>
      </c>
      <c r="AC46" s="11">
        <v>-1.7516207035140201</v>
      </c>
      <c r="AD46" s="12"/>
      <c r="AE46" s="12"/>
      <c r="AF46" s="12"/>
      <c r="AG46" s="16">
        <f t="shared" si="6"/>
        <v>-1.7516207035140201</v>
      </c>
    </row>
    <row r="47" spans="1:33">
      <c r="A47" s="8" t="s">
        <v>79</v>
      </c>
      <c r="B47" s="9">
        <v>0</v>
      </c>
      <c r="C47" s="9">
        <v>83.711785649999996</v>
      </c>
      <c r="D47" s="9">
        <v>0.34281073553265001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4.3553718208000003</v>
      </c>
      <c r="M47" s="14">
        <f>C65*21</f>
        <v>364.07325265756202</v>
      </c>
      <c r="N47" s="14">
        <f>D65*310</f>
        <v>64.284976055798879</v>
      </c>
      <c r="O47" s="14">
        <v>0</v>
      </c>
      <c r="P47" s="15">
        <f t="shared" si="3"/>
        <v>432.71360053416089</v>
      </c>
      <c r="R47" s="358" t="s">
        <v>385</v>
      </c>
      <c r="S47" s="9">
        <v>0</v>
      </c>
      <c r="T47" s="9">
        <v>83.711785649999996</v>
      </c>
      <c r="U47" s="9">
        <v>0.34281073553265001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4.3553718208000003</v>
      </c>
      <c r="AD47" s="14">
        <f>T65*21</f>
        <v>364.07325265756202</v>
      </c>
      <c r="AE47" s="14">
        <f>U65*310</f>
        <v>64.284976055798879</v>
      </c>
      <c r="AF47" s="14">
        <v>0</v>
      </c>
      <c r="AG47" s="15">
        <f t="shared" si="6"/>
        <v>432.71360053416089</v>
      </c>
    </row>
    <row r="48" spans="1:33">
      <c r="A48" s="10" t="s">
        <v>83</v>
      </c>
      <c r="B48" s="12"/>
      <c r="C48" s="11">
        <v>81.218864999999994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232.60904665372502</v>
      </c>
      <c r="N48" s="13">
        <v>0</v>
      </c>
      <c r="O48" s="13">
        <v>0</v>
      </c>
      <c r="P48" s="16">
        <f t="shared" si="3"/>
        <v>232.60904665372502</v>
      </c>
      <c r="R48" s="359" t="s">
        <v>386</v>
      </c>
      <c r="S48" s="12"/>
      <c r="T48" s="11">
        <v>81.218864999999994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232.60904665372502</v>
      </c>
      <c r="AE48" s="13">
        <v>0</v>
      </c>
      <c r="AF48" s="13">
        <v>0</v>
      </c>
      <c r="AG48" s="16">
        <f t="shared" si="6"/>
        <v>232.60904665372502</v>
      </c>
    </row>
    <row r="49" spans="1:33">
      <c r="A49" s="10" t="s">
        <v>87</v>
      </c>
      <c r="B49" s="12"/>
      <c r="C49" s="11">
        <v>2.4929206499999998</v>
      </c>
      <c r="D49" s="11">
        <v>0.34281073553265001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2.6649000000000003</v>
      </c>
      <c r="N49" s="13">
        <f>D67*310</f>
        <v>2.3603399999999999</v>
      </c>
      <c r="O49" s="13">
        <v>0</v>
      </c>
      <c r="P49" s="16">
        <f t="shared" si="3"/>
        <v>5.0252400000000002</v>
      </c>
      <c r="R49" s="359" t="s">
        <v>387</v>
      </c>
      <c r="S49" s="12"/>
      <c r="T49" s="11">
        <v>2.4929206499999998</v>
      </c>
      <c r="U49" s="11">
        <v>0.34281073553265001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2.6649000000000003</v>
      </c>
      <c r="AE49" s="13">
        <f>U67*310</f>
        <v>2.3603399999999999</v>
      </c>
      <c r="AF49" s="13">
        <v>0</v>
      </c>
      <c r="AG49" s="16">
        <f t="shared" si="6"/>
        <v>5.0252400000000002</v>
      </c>
    </row>
    <row r="50" spans="1:33" ht="26.4">
      <c r="A50" s="8" t="s">
        <v>91</v>
      </c>
      <c r="B50" s="9">
        <v>-10301.114460500999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4.3553718208000003</v>
      </c>
      <c r="M50" s="13">
        <f>C68*21</f>
        <v>13.176345000000001</v>
      </c>
      <c r="N50" s="13">
        <f>D68*310</f>
        <v>3.5011431000000002</v>
      </c>
      <c r="O50" s="13">
        <v>0</v>
      </c>
      <c r="P50" s="16">
        <f t="shared" si="3"/>
        <v>21.0328599208</v>
      </c>
      <c r="R50" s="358" t="s">
        <v>388</v>
      </c>
      <c r="S50" s="9">
        <v>-10301.114460500999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4.3553718208000003</v>
      </c>
      <c r="AD50" s="13">
        <f>T68*21</f>
        <v>13.176345000000001</v>
      </c>
      <c r="AE50" s="13">
        <f>U68*310</f>
        <v>3.5011431000000002</v>
      </c>
      <c r="AF50" s="13">
        <v>0</v>
      </c>
      <c r="AG50" s="16">
        <f t="shared" si="6"/>
        <v>21.0328599208</v>
      </c>
    </row>
    <row r="51" spans="1:33">
      <c r="A51" s="10" t="s">
        <v>95</v>
      </c>
      <c r="B51" s="11">
        <v>-6827.7984605009697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115.62296100383699</v>
      </c>
      <c r="N51" s="13">
        <f>D69*310</f>
        <v>58.423492955798871</v>
      </c>
      <c r="O51" s="13">
        <v>0</v>
      </c>
      <c r="P51" s="16">
        <f t="shared" si="3"/>
        <v>174.04645395963587</v>
      </c>
      <c r="R51" s="359" t="s">
        <v>389</v>
      </c>
      <c r="S51" s="11">
        <v>-6827.7984605009697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115.62296100383699</v>
      </c>
      <c r="AE51" s="13">
        <f>U69*310</f>
        <v>58.423492955798871</v>
      </c>
      <c r="AF51" s="13">
        <v>0</v>
      </c>
      <c r="AG51" s="16">
        <f t="shared" si="6"/>
        <v>174.04645395963587</v>
      </c>
    </row>
    <row r="52" spans="1:33">
      <c r="A52" s="10" t="s">
        <v>98</v>
      </c>
      <c r="B52" s="11">
        <v>-3473.3159999999998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-3473.3159999999998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593.28724454999997</v>
      </c>
      <c r="M54" s="9">
        <f>C72*21</f>
        <v>8.712609885E-2</v>
      </c>
      <c r="N54" s="9">
        <f>D72*310</f>
        <v>5.1445886940000003</v>
      </c>
      <c r="O54" s="9">
        <v>0</v>
      </c>
      <c r="P54" s="16">
        <f t="shared" si="3"/>
        <v>598.51895934285005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593.28724454999997</v>
      </c>
      <c r="AD54" s="9">
        <f>T72*21</f>
        <v>8.712609885E-2</v>
      </c>
      <c r="AE54" s="9">
        <f>U72*310</f>
        <v>5.1445886940000003</v>
      </c>
      <c r="AF54" s="9">
        <v>0</v>
      </c>
      <c r="AG54" s="16">
        <f t="shared" ref="AG54:AG56" si="7">SUM(AC54:AF54)</f>
        <v>598.51895934285005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593.28724454999997</v>
      </c>
      <c r="M55" s="11">
        <f>C73*21</f>
        <v>8.712609885E-2</v>
      </c>
      <c r="N55" s="11">
        <f>D73*310</f>
        <v>5.1445886940000003</v>
      </c>
      <c r="O55" s="12"/>
      <c r="P55" s="16">
        <f t="shared" si="3"/>
        <v>598.51895934285005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593.28724454999997</v>
      </c>
      <c r="AD55" s="11">
        <f>T73*21</f>
        <v>8.712609885E-2</v>
      </c>
      <c r="AE55" s="11">
        <f>U73*310</f>
        <v>5.1445886940000003</v>
      </c>
      <c r="AF55" s="12"/>
      <c r="AG55" s="16">
        <f t="shared" si="7"/>
        <v>598.51895934285005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1.8867772172906501</v>
      </c>
      <c r="D57" s="9">
        <v>4.5296997410619797</v>
      </c>
      <c r="E57" s="9">
        <v>0</v>
      </c>
      <c r="F57" s="9">
        <v>0.52526357999999995</v>
      </c>
      <c r="G57" s="9">
        <v>19.329248700000001</v>
      </c>
      <c r="H57" s="9">
        <v>0</v>
      </c>
      <c r="I57" s="9">
        <v>0</v>
      </c>
      <c r="R57" s="358" t="s">
        <v>395</v>
      </c>
      <c r="S57" s="9">
        <v>0</v>
      </c>
      <c r="T57" s="9">
        <v>1.8867772172906501</v>
      </c>
      <c r="U57" s="9">
        <v>4.5296997410619797</v>
      </c>
      <c r="V57" s="9">
        <v>0</v>
      </c>
      <c r="W57" s="9">
        <v>0.52526357999999995</v>
      </c>
      <c r="X57" s="9">
        <v>19.329248700000001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0.56747835000000002</v>
      </c>
      <c r="D58" s="11">
        <v>1.47307284E-2</v>
      </c>
      <c r="E58" s="12"/>
      <c r="F58" s="11">
        <v>0.52526357999999995</v>
      </c>
      <c r="G58" s="11">
        <v>19.329248700000001</v>
      </c>
      <c r="H58" s="11">
        <v>0</v>
      </c>
      <c r="I58" s="11">
        <v>0</v>
      </c>
      <c r="R58" s="359" t="s">
        <v>396</v>
      </c>
      <c r="S58" s="12"/>
      <c r="T58" s="11">
        <v>0.56747835000000002</v>
      </c>
      <c r="U58" s="11">
        <v>1.47307284E-2</v>
      </c>
      <c r="V58" s="12"/>
      <c r="W58" s="11">
        <v>0.52526357999999995</v>
      </c>
      <c r="X58" s="11">
        <v>19.329248700000001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3.1129416338035698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3.1129416338035698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1.2408324853186401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1.2408324853186401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0.16119489353976599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0.16119489353976599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1.31929886729065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1.31929886729065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-1.7516207035140201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-1.7516207035140201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-1.7516207035140201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-1.7516207035140201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4.3553718208000003</v>
      </c>
      <c r="C65" s="9">
        <v>17.336821555122</v>
      </c>
      <c r="D65" s="9">
        <v>0.20737089050257701</v>
      </c>
      <c r="E65" s="9">
        <v>0</v>
      </c>
      <c r="F65" s="9">
        <v>0.307</v>
      </c>
      <c r="G65" s="9">
        <v>5.391</v>
      </c>
      <c r="H65" s="9">
        <v>0.11899999999999999</v>
      </c>
      <c r="I65" s="9">
        <v>1.0999999999999999E-2</v>
      </c>
      <c r="R65" s="358" t="s">
        <v>403</v>
      </c>
      <c r="S65" s="9">
        <v>4.3553718208000003</v>
      </c>
      <c r="T65" s="9">
        <v>17.336821555122</v>
      </c>
      <c r="U65" s="9">
        <v>0.20737089050257701</v>
      </c>
      <c r="V65" s="9">
        <v>0</v>
      </c>
      <c r="W65" s="9">
        <v>0.307</v>
      </c>
      <c r="X65" s="9">
        <v>5.391</v>
      </c>
      <c r="Y65" s="9">
        <v>0.11899999999999999</v>
      </c>
      <c r="Z65" s="9">
        <v>1.0999999999999999E-2</v>
      </c>
    </row>
    <row r="66" spans="1:26">
      <c r="A66" s="10" t="s">
        <v>80</v>
      </c>
      <c r="B66" s="13">
        <v>0</v>
      </c>
      <c r="C66" s="13">
        <v>11.076621269225001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11.076621269225001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0.12690000000000001</v>
      </c>
      <c r="D67" s="13">
        <v>7.6140000000000001E-3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0.12690000000000001</v>
      </c>
      <c r="U67" s="13">
        <v>7.6140000000000001E-3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4.3553718208000003</v>
      </c>
      <c r="C68" s="13">
        <v>0.62744500000000003</v>
      </c>
      <c r="D68" s="13">
        <v>1.129401E-2</v>
      </c>
      <c r="E68" s="13">
        <v>0</v>
      </c>
      <c r="F68" s="13">
        <v>0.307</v>
      </c>
      <c r="G68" s="13">
        <v>5.391</v>
      </c>
      <c r="H68" s="13">
        <v>0.11899999999999999</v>
      </c>
      <c r="I68" s="13">
        <v>1.0999999999999999E-2</v>
      </c>
      <c r="R68" s="358" t="s">
        <v>406</v>
      </c>
      <c r="S68" s="13">
        <v>4.3553718208000003</v>
      </c>
      <c r="T68" s="13">
        <v>0.62744500000000003</v>
      </c>
      <c r="U68" s="13">
        <v>1.129401E-2</v>
      </c>
      <c r="V68" s="13">
        <v>0</v>
      </c>
      <c r="W68" s="13">
        <v>0.307</v>
      </c>
      <c r="X68" s="13">
        <v>5.391</v>
      </c>
      <c r="Y68" s="13">
        <v>0.11899999999999999</v>
      </c>
      <c r="Z68" s="13">
        <v>1.0999999999999999E-2</v>
      </c>
    </row>
    <row r="69" spans="1:26">
      <c r="A69" s="10" t="s">
        <v>92</v>
      </c>
      <c r="B69" s="13">
        <v>0</v>
      </c>
      <c r="C69" s="13">
        <v>5.5058552858969998</v>
      </c>
      <c r="D69" s="13">
        <v>0.18846288050257701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5.5058552858969998</v>
      </c>
      <c r="U69" s="13">
        <v>0.18846288050257701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593.28724454999997</v>
      </c>
      <c r="C72" s="9">
        <v>4.1488618500000003E-3</v>
      </c>
      <c r="D72" s="9">
        <v>1.6595447400000001E-2</v>
      </c>
      <c r="E72" s="9">
        <v>0</v>
      </c>
      <c r="F72" s="9">
        <v>2.6905999999999999</v>
      </c>
      <c r="G72" s="9">
        <v>1.7769999999999999</v>
      </c>
      <c r="H72" s="9">
        <v>0.35370000000000001</v>
      </c>
      <c r="I72" s="9">
        <v>0.15809999999999999</v>
      </c>
      <c r="R72" s="358" t="s">
        <v>409</v>
      </c>
      <c r="S72" s="9">
        <v>593.28724454999997</v>
      </c>
      <c r="T72" s="9">
        <v>4.1488618500000003E-3</v>
      </c>
      <c r="U72" s="9">
        <v>1.6595447400000001E-2</v>
      </c>
      <c r="V72" s="9">
        <v>0</v>
      </c>
      <c r="W72" s="9">
        <v>2.6905999999999999</v>
      </c>
      <c r="X72" s="9">
        <v>1.7769999999999999</v>
      </c>
      <c r="Y72" s="9">
        <v>0.35370000000000001</v>
      </c>
      <c r="Z72" s="9">
        <v>0.15809999999999999</v>
      </c>
    </row>
    <row r="73" spans="1:26" ht="26.4">
      <c r="A73" s="10" t="s">
        <v>159</v>
      </c>
      <c r="B73" s="11">
        <v>593.28724454999997</v>
      </c>
      <c r="C73" s="11">
        <v>4.1488618500000003E-3</v>
      </c>
      <c r="D73" s="11">
        <v>1.6595447400000001E-2</v>
      </c>
      <c r="E73" s="12"/>
      <c r="F73" s="11">
        <v>2.6905999999999999</v>
      </c>
      <c r="G73" s="11">
        <v>1.7769999999999999</v>
      </c>
      <c r="H73" s="11">
        <v>0.35370000000000001</v>
      </c>
      <c r="I73" s="11">
        <v>0.15809999999999999</v>
      </c>
      <c r="R73" s="359" t="s">
        <v>410</v>
      </c>
      <c r="S73" s="11">
        <v>593.28724454999997</v>
      </c>
      <c r="T73" s="11">
        <v>4.1488618500000003E-3</v>
      </c>
      <c r="U73" s="11">
        <v>1.6595447400000001E-2</v>
      </c>
      <c r="V73" s="12"/>
      <c r="W73" s="11">
        <v>2.6905999999999999</v>
      </c>
      <c r="X73" s="11">
        <v>1.7769999999999999</v>
      </c>
      <c r="Y73" s="11">
        <v>0.35370000000000001</v>
      </c>
      <c r="Z73" s="11">
        <v>0.15809999999999999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M34" zoomScale="70" zoomScaleNormal="70" workbookViewId="0">
      <selection activeCell="AB62" sqref="AB62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176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-4719.4881333654503</v>
      </c>
      <c r="C4" s="9">
        <v>113.182068291858</v>
      </c>
      <c r="D4" s="9">
        <v>5.3609825021439903</v>
      </c>
      <c r="E4" s="9">
        <v>15.7592042255419</v>
      </c>
      <c r="F4" s="9">
        <v>13.688097453999999</v>
      </c>
      <c r="G4" s="9">
        <v>124.867373974</v>
      </c>
      <c r="H4" s="9">
        <v>16.654543792999998</v>
      </c>
      <c r="I4" s="9">
        <v>31.489634878</v>
      </c>
      <c r="K4" s="8" t="s">
        <v>138</v>
      </c>
      <c r="L4" s="14">
        <v>-4719.4881333654503</v>
      </c>
      <c r="M4" s="14">
        <f>C4*21</f>
        <v>2376.8234341290181</v>
      </c>
      <c r="N4" s="14">
        <f t="shared" ref="N4:N10" si="0">D4*310</f>
        <v>1661.9045756646369</v>
      </c>
      <c r="O4" s="14">
        <v>15.7592042255419</v>
      </c>
      <c r="P4" s="15">
        <f>SUM(L4:O4)</f>
        <v>-665.00091934625334</v>
      </c>
      <c r="Q4" s="17"/>
      <c r="R4" s="358" t="s">
        <v>344</v>
      </c>
      <c r="S4" s="9">
        <v>-4719.4881333654503</v>
      </c>
      <c r="T4" s="9">
        <v>113.182068291858</v>
      </c>
      <c r="U4" s="9">
        <v>5.3609825021439903</v>
      </c>
      <c r="V4" s="9">
        <v>15.7592042255419</v>
      </c>
      <c r="W4" s="9">
        <v>13.688097453999999</v>
      </c>
      <c r="X4" s="9">
        <v>124.867373974</v>
      </c>
      <c r="Y4" s="9">
        <v>16.654543792999998</v>
      </c>
      <c r="Z4" s="9">
        <v>31.489634878</v>
      </c>
      <c r="AB4" s="358" t="s">
        <v>344</v>
      </c>
      <c r="AC4" s="14">
        <v>-4719.4881333654503</v>
      </c>
      <c r="AD4" s="14">
        <f>T4*21</f>
        <v>2376.8234341290181</v>
      </c>
      <c r="AE4" s="14">
        <f t="shared" ref="AE4:AE10" si="1">U4*310</f>
        <v>1661.9045756646369</v>
      </c>
      <c r="AF4" s="14">
        <v>15.7592042255419</v>
      </c>
      <c r="AG4" s="15">
        <f>SUM(AC4:AF4)</f>
        <v>-665.00091934625334</v>
      </c>
    </row>
    <row r="5" spans="1:33">
      <c r="A5" s="8" t="s">
        <v>73</v>
      </c>
      <c r="B5" s="9">
        <v>5014.9132664147601</v>
      </c>
      <c r="C5" s="9">
        <v>7.2323545890369996</v>
      </c>
      <c r="D5" s="9">
        <v>0.150073762084</v>
      </c>
      <c r="E5" s="9">
        <v>0</v>
      </c>
      <c r="F5" s="9">
        <v>12.834274494000001</v>
      </c>
      <c r="G5" s="9">
        <v>95.885067914000004</v>
      </c>
      <c r="H5" s="9">
        <v>12.549553792999999</v>
      </c>
      <c r="I5" s="9">
        <v>30.800204877999999</v>
      </c>
      <c r="K5" s="8" t="s">
        <v>73</v>
      </c>
      <c r="L5" s="14">
        <v>5014.9132664147601</v>
      </c>
      <c r="M5" s="14">
        <f t="shared" ref="M5:M10" si="2">C5*21</f>
        <v>151.87944636977699</v>
      </c>
      <c r="N5" s="14">
        <f t="shared" si="0"/>
        <v>46.522866246040003</v>
      </c>
      <c r="O5" s="14">
        <v>0</v>
      </c>
      <c r="P5" s="15">
        <f t="shared" ref="P5:P56" si="3">SUM(L5:O5)</f>
        <v>5213.3155790305773</v>
      </c>
      <c r="R5" s="358" t="s">
        <v>345</v>
      </c>
      <c r="S5" s="9">
        <v>5014.9132664147601</v>
      </c>
      <c r="T5" s="9">
        <v>7.2323545890369996</v>
      </c>
      <c r="U5" s="9">
        <v>0.150073762084</v>
      </c>
      <c r="V5" s="9">
        <v>0</v>
      </c>
      <c r="W5" s="9">
        <v>12.834274494000001</v>
      </c>
      <c r="X5" s="9">
        <v>95.885067914000004</v>
      </c>
      <c r="Y5" s="9">
        <v>12.549553792999999</v>
      </c>
      <c r="Z5" s="9">
        <v>30.800204877999999</v>
      </c>
      <c r="AB5" s="358" t="s">
        <v>345</v>
      </c>
      <c r="AC5" s="14">
        <v>5014.9132664147601</v>
      </c>
      <c r="AD5" s="14">
        <f t="shared" ref="AD5:AD10" si="4">T5*21</f>
        <v>151.87944636977699</v>
      </c>
      <c r="AE5" s="14">
        <f t="shared" si="1"/>
        <v>46.522866246040003</v>
      </c>
      <c r="AF5" s="14">
        <v>0</v>
      </c>
      <c r="AG5" s="15">
        <f t="shared" ref="AG5:AG30" si="5">SUM(AC5:AF5)</f>
        <v>5213.3155790305773</v>
      </c>
    </row>
    <row r="6" spans="1:33">
      <c r="A6" s="8" t="s">
        <v>77</v>
      </c>
      <c r="B6" s="9">
        <v>5011.4364957181997</v>
      </c>
      <c r="C6" s="9">
        <v>2.2166268085569998</v>
      </c>
      <c r="D6" s="9">
        <v>0.150073762084</v>
      </c>
      <c r="E6" s="9">
        <v>0</v>
      </c>
      <c r="F6" s="9">
        <v>12.834274494000001</v>
      </c>
      <c r="G6" s="9">
        <v>95.885067914000004</v>
      </c>
      <c r="H6" s="9">
        <v>8.0461668500000005</v>
      </c>
      <c r="I6" s="9">
        <v>30.800204877999999</v>
      </c>
      <c r="K6" s="8" t="s">
        <v>77</v>
      </c>
      <c r="L6" s="14">
        <v>5011.4364957181997</v>
      </c>
      <c r="M6" s="14">
        <f t="shared" si="2"/>
        <v>46.549162979696995</v>
      </c>
      <c r="N6" s="14">
        <f t="shared" si="0"/>
        <v>46.522866246040003</v>
      </c>
      <c r="O6" s="14">
        <v>0</v>
      </c>
      <c r="P6" s="15">
        <f t="shared" si="3"/>
        <v>5104.5085249439371</v>
      </c>
      <c r="R6" s="358" t="s">
        <v>346</v>
      </c>
      <c r="S6" s="9">
        <v>5011.4364957181997</v>
      </c>
      <c r="T6" s="9">
        <v>2.2166268085569998</v>
      </c>
      <c r="U6" s="9">
        <v>0.150073762084</v>
      </c>
      <c r="V6" s="9">
        <v>0</v>
      </c>
      <c r="W6" s="9">
        <v>12.834274494000001</v>
      </c>
      <c r="X6" s="9">
        <v>95.885067914000004</v>
      </c>
      <c r="Y6" s="9">
        <v>8.0461668500000005</v>
      </c>
      <c r="Z6" s="9">
        <v>30.800204877999999</v>
      </c>
      <c r="AB6" s="358" t="s">
        <v>346</v>
      </c>
      <c r="AC6" s="14">
        <v>5011.4364957181997</v>
      </c>
      <c r="AD6" s="14">
        <f t="shared" si="4"/>
        <v>46.549162979696995</v>
      </c>
      <c r="AE6" s="14">
        <f t="shared" si="1"/>
        <v>46.522866246040003</v>
      </c>
      <c r="AF6" s="14">
        <v>0</v>
      </c>
      <c r="AG6" s="15">
        <f t="shared" si="5"/>
        <v>5104.5085249439371</v>
      </c>
    </row>
    <row r="7" spans="1:33">
      <c r="A7" s="10" t="s">
        <v>81</v>
      </c>
      <c r="B7" s="11">
        <v>2047.3972368687</v>
      </c>
      <c r="C7" s="11">
        <v>2.8891618077000001E-2</v>
      </c>
      <c r="D7" s="11">
        <v>2.3797044883499999E-2</v>
      </c>
      <c r="E7" s="12"/>
      <c r="F7" s="11">
        <v>3.9182186219999999</v>
      </c>
      <c r="G7" s="11">
        <v>1.792356933</v>
      </c>
      <c r="H7" s="11">
        <v>0.30338384499999999</v>
      </c>
      <c r="I7" s="11">
        <v>24.024828378999999</v>
      </c>
      <c r="K7" s="10" t="s">
        <v>81</v>
      </c>
      <c r="L7" s="11">
        <v>2047.3972368687</v>
      </c>
      <c r="M7" s="13">
        <f t="shared" si="2"/>
        <v>0.60672397961699998</v>
      </c>
      <c r="N7" s="11">
        <f t="shared" si="0"/>
        <v>7.3770839138849995</v>
      </c>
      <c r="O7" s="12"/>
      <c r="P7" s="16">
        <f t="shared" si="3"/>
        <v>2055.3810447622022</v>
      </c>
      <c r="R7" s="359" t="s">
        <v>347</v>
      </c>
      <c r="S7" s="11">
        <v>2047.3972368687</v>
      </c>
      <c r="T7" s="11">
        <v>2.8891618077000001E-2</v>
      </c>
      <c r="U7" s="11">
        <v>2.3797044883499999E-2</v>
      </c>
      <c r="V7" s="12"/>
      <c r="W7" s="11">
        <v>3.9182186219999999</v>
      </c>
      <c r="X7" s="11">
        <v>1.792356933</v>
      </c>
      <c r="Y7" s="11">
        <v>0.30338384499999999</v>
      </c>
      <c r="Z7" s="11">
        <v>24.024828378999999</v>
      </c>
      <c r="AB7" s="359" t="s">
        <v>347</v>
      </c>
      <c r="AC7" s="11">
        <v>2047.3972368687</v>
      </c>
      <c r="AD7" s="13">
        <f t="shared" si="4"/>
        <v>0.60672397961699998</v>
      </c>
      <c r="AE7" s="11">
        <f t="shared" si="1"/>
        <v>7.3770839138849995</v>
      </c>
      <c r="AF7" s="12"/>
      <c r="AG7" s="16">
        <f t="shared" si="5"/>
        <v>2055.3810447622022</v>
      </c>
    </row>
    <row r="8" spans="1:33" ht="26.4">
      <c r="A8" s="10" t="s">
        <v>85</v>
      </c>
      <c r="B8" s="11">
        <v>787.30995929350001</v>
      </c>
      <c r="C8" s="11">
        <v>2.3379827919999999E-2</v>
      </c>
      <c r="D8" s="11">
        <v>3.1266809205000002E-3</v>
      </c>
      <c r="E8" s="12"/>
      <c r="F8" s="11">
        <v>1.53578214</v>
      </c>
      <c r="G8" s="11">
        <v>1.234221977</v>
      </c>
      <c r="H8" s="11">
        <v>0.36681914500000001</v>
      </c>
      <c r="I8" s="11">
        <v>0.87432919099999995</v>
      </c>
      <c r="K8" s="10" t="s">
        <v>85</v>
      </c>
      <c r="L8" s="11">
        <v>787.30995929350001</v>
      </c>
      <c r="M8" s="13">
        <f t="shared" si="2"/>
        <v>0.49097638631999996</v>
      </c>
      <c r="N8" s="11">
        <f t="shared" si="0"/>
        <v>0.96927108535500006</v>
      </c>
      <c r="O8" s="12"/>
      <c r="P8" s="16">
        <f t="shared" si="3"/>
        <v>788.77020676517498</v>
      </c>
      <c r="R8" s="359" t="s">
        <v>348</v>
      </c>
      <c r="S8" s="11">
        <v>787.30995929350001</v>
      </c>
      <c r="T8" s="11">
        <v>2.3379827919999999E-2</v>
      </c>
      <c r="U8" s="11">
        <v>3.1266809205000002E-3</v>
      </c>
      <c r="V8" s="12"/>
      <c r="W8" s="11">
        <v>1.53578214</v>
      </c>
      <c r="X8" s="11">
        <v>1.234221977</v>
      </c>
      <c r="Y8" s="11">
        <v>0.36681914500000001</v>
      </c>
      <c r="Z8" s="11">
        <v>0.87432919099999995</v>
      </c>
      <c r="AB8" s="359" t="s">
        <v>348</v>
      </c>
      <c r="AC8" s="11">
        <v>787.30995929350001</v>
      </c>
      <c r="AD8" s="13">
        <f t="shared" si="4"/>
        <v>0.49097638631999996</v>
      </c>
      <c r="AE8" s="11">
        <f t="shared" si="1"/>
        <v>0.96927108535500006</v>
      </c>
      <c r="AF8" s="12"/>
      <c r="AG8" s="16">
        <f t="shared" si="5"/>
        <v>788.77020676517498</v>
      </c>
    </row>
    <row r="9" spans="1:33">
      <c r="A9" s="10" t="s">
        <v>89</v>
      </c>
      <c r="B9" s="11">
        <v>1258.6387099799999</v>
      </c>
      <c r="C9" s="11">
        <v>0.42859346335999998</v>
      </c>
      <c r="D9" s="11">
        <v>0.11238015544</v>
      </c>
      <c r="E9" s="12"/>
      <c r="F9" s="11">
        <v>6.4055999999999997</v>
      </c>
      <c r="G9" s="11">
        <v>32.460099999999997</v>
      </c>
      <c r="H9" s="11">
        <v>4.174296</v>
      </c>
      <c r="I9" s="11">
        <v>3.5869999999999999E-2</v>
      </c>
      <c r="K9" s="10" t="s">
        <v>89</v>
      </c>
      <c r="L9" s="11">
        <v>1258.6387099799999</v>
      </c>
      <c r="M9" s="13">
        <f t="shared" si="2"/>
        <v>9.0004627305599989</v>
      </c>
      <c r="N9" s="11">
        <f t="shared" si="0"/>
        <v>34.837848186400002</v>
      </c>
      <c r="O9" s="12"/>
      <c r="P9" s="16">
        <f t="shared" si="3"/>
        <v>1302.4770208969599</v>
      </c>
      <c r="R9" s="359" t="s">
        <v>349</v>
      </c>
      <c r="S9" s="11">
        <v>1258.6387099799999</v>
      </c>
      <c r="T9" s="11">
        <v>0.42859346335999998</v>
      </c>
      <c r="U9" s="11">
        <v>0.11238015544</v>
      </c>
      <c r="V9" s="12"/>
      <c r="W9" s="11">
        <v>6.4055999999999997</v>
      </c>
      <c r="X9" s="11">
        <v>32.460099999999997</v>
      </c>
      <c r="Y9" s="11">
        <v>4.174296</v>
      </c>
      <c r="Z9" s="11">
        <v>3.5869999999999999E-2</v>
      </c>
      <c r="AB9" s="359" t="s">
        <v>349</v>
      </c>
      <c r="AC9" s="11">
        <v>1258.6387099799999</v>
      </c>
      <c r="AD9" s="13">
        <f t="shared" si="4"/>
        <v>9.0004627305599989</v>
      </c>
      <c r="AE9" s="11">
        <f t="shared" si="1"/>
        <v>34.837848186400002</v>
      </c>
      <c r="AF9" s="12"/>
      <c r="AG9" s="16">
        <f t="shared" si="5"/>
        <v>1302.4770208969599</v>
      </c>
    </row>
    <row r="10" spans="1:33">
      <c r="A10" s="10" t="s">
        <v>93</v>
      </c>
      <c r="B10" s="11">
        <v>918.09058957599996</v>
      </c>
      <c r="C10" s="11">
        <v>1.7357618991999999</v>
      </c>
      <c r="D10" s="11">
        <v>1.0769880839999999E-2</v>
      </c>
      <c r="E10" s="12"/>
      <c r="F10" s="11">
        <v>0.97467373199999996</v>
      </c>
      <c r="G10" s="11">
        <v>60.398389004000002</v>
      </c>
      <c r="H10" s="11">
        <v>3.2016678600000001</v>
      </c>
      <c r="I10" s="11">
        <v>5.8651773079999998</v>
      </c>
      <c r="K10" s="10" t="s">
        <v>93</v>
      </c>
      <c r="L10" s="11">
        <v>918.09058957599996</v>
      </c>
      <c r="M10" s="13">
        <f t="shared" si="2"/>
        <v>36.450999883199998</v>
      </c>
      <c r="N10" s="11">
        <f t="shared" si="0"/>
        <v>3.3386630603999996</v>
      </c>
      <c r="O10" s="12"/>
      <c r="P10" s="16">
        <f t="shared" si="3"/>
        <v>957.88025251959994</v>
      </c>
      <c r="R10" s="359" t="s">
        <v>350</v>
      </c>
      <c r="S10" s="11">
        <v>918.09058957599996</v>
      </c>
      <c r="T10" s="11">
        <v>1.7357618991999999</v>
      </c>
      <c r="U10" s="11">
        <v>1.0769880839999999E-2</v>
      </c>
      <c r="V10" s="12"/>
      <c r="W10" s="11">
        <v>0.97467373199999996</v>
      </c>
      <c r="X10" s="11">
        <v>60.398389004000002</v>
      </c>
      <c r="Y10" s="11">
        <v>3.2016678600000001</v>
      </c>
      <c r="Z10" s="11">
        <v>5.8651773079999998</v>
      </c>
      <c r="AB10" s="359" t="s">
        <v>350</v>
      </c>
      <c r="AC10" s="11">
        <v>918.09058957599996</v>
      </c>
      <c r="AD10" s="13">
        <f t="shared" si="4"/>
        <v>36.450999883199998</v>
      </c>
      <c r="AE10" s="11">
        <f t="shared" si="1"/>
        <v>3.3386630603999996</v>
      </c>
      <c r="AF10" s="12"/>
      <c r="AG10" s="16">
        <f t="shared" si="5"/>
        <v>957.88025251959994</v>
      </c>
    </row>
    <row r="11" spans="1:33">
      <c r="A11" s="8" t="s">
        <v>96</v>
      </c>
      <c r="B11" s="9">
        <v>3.4767706965579999</v>
      </c>
      <c r="C11" s="9">
        <v>5.0157277804799998</v>
      </c>
      <c r="D11" s="9">
        <v>0</v>
      </c>
      <c r="E11" s="9">
        <v>0</v>
      </c>
      <c r="F11" s="9">
        <v>0</v>
      </c>
      <c r="G11" s="9">
        <v>0</v>
      </c>
      <c r="H11" s="9">
        <v>4.5033869429999998</v>
      </c>
      <c r="I11" s="9">
        <v>0</v>
      </c>
      <c r="K11" s="8" t="s">
        <v>96</v>
      </c>
      <c r="L11" s="14">
        <v>3.4767706965579999</v>
      </c>
      <c r="M11" s="14">
        <f>C11*21</f>
        <v>105.33028339008</v>
      </c>
      <c r="N11" s="14">
        <v>0</v>
      </c>
      <c r="O11" s="14">
        <v>0</v>
      </c>
      <c r="P11" s="15">
        <f t="shared" si="3"/>
        <v>108.807054086638</v>
      </c>
      <c r="R11" s="358" t="s">
        <v>351</v>
      </c>
      <c r="S11" s="9">
        <v>3.4767706965579999</v>
      </c>
      <c r="T11" s="9">
        <v>5.0157277804799998</v>
      </c>
      <c r="U11" s="9">
        <v>0</v>
      </c>
      <c r="V11" s="9">
        <v>0</v>
      </c>
      <c r="W11" s="9">
        <v>0</v>
      </c>
      <c r="X11" s="9">
        <v>0</v>
      </c>
      <c r="Y11" s="9">
        <v>4.5033869429999998</v>
      </c>
      <c r="Z11" s="9">
        <v>0</v>
      </c>
      <c r="AB11" s="358" t="s">
        <v>351</v>
      </c>
      <c r="AC11" s="14">
        <v>3.4767706965579999</v>
      </c>
      <c r="AD11" s="14">
        <f>T11*21</f>
        <v>105.33028339008</v>
      </c>
      <c r="AE11" s="14">
        <v>0</v>
      </c>
      <c r="AF11" s="14">
        <v>0</v>
      </c>
      <c r="AG11" s="15">
        <f t="shared" si="5"/>
        <v>108.807054086638</v>
      </c>
    </row>
    <row r="12" spans="1:33">
      <c r="A12" s="10" t="s">
        <v>99</v>
      </c>
      <c r="B12" s="11">
        <v>1.29746085</v>
      </c>
      <c r="C12" s="11">
        <v>0.45810948499999998</v>
      </c>
      <c r="D12" s="11">
        <v>0</v>
      </c>
      <c r="E12" s="12"/>
      <c r="F12" s="11">
        <v>0</v>
      </c>
      <c r="G12" s="11">
        <v>0</v>
      </c>
      <c r="H12" s="11">
        <v>0.53647999999999996</v>
      </c>
      <c r="I12" s="11">
        <v>0</v>
      </c>
      <c r="K12" s="10" t="s">
        <v>99</v>
      </c>
      <c r="L12" s="11">
        <v>1.29746085</v>
      </c>
      <c r="M12" s="11">
        <f>C12*21</f>
        <v>9.6202991850000004</v>
      </c>
      <c r="N12" s="11">
        <v>0</v>
      </c>
      <c r="O12" s="12"/>
      <c r="P12" s="16">
        <f t="shared" si="3"/>
        <v>10.917760035000001</v>
      </c>
      <c r="R12" s="359" t="s">
        <v>352</v>
      </c>
      <c r="S12" s="11">
        <v>1.29746085</v>
      </c>
      <c r="T12" s="11">
        <v>0.45810948499999998</v>
      </c>
      <c r="U12" s="11">
        <v>0</v>
      </c>
      <c r="V12" s="12"/>
      <c r="W12" s="11">
        <v>0</v>
      </c>
      <c r="X12" s="11">
        <v>0</v>
      </c>
      <c r="Y12" s="11">
        <v>0.53647999999999996</v>
      </c>
      <c r="Z12" s="11">
        <v>0</v>
      </c>
      <c r="AB12" s="359" t="s">
        <v>352</v>
      </c>
      <c r="AC12" s="11">
        <v>1.29746085</v>
      </c>
      <c r="AD12" s="11">
        <f>T12*21</f>
        <v>9.6202991850000004</v>
      </c>
      <c r="AE12" s="11">
        <v>0</v>
      </c>
      <c r="AF12" s="12"/>
      <c r="AG12" s="16">
        <f t="shared" si="5"/>
        <v>10.917760035000001</v>
      </c>
    </row>
    <row r="13" spans="1:33">
      <c r="A13" s="10" t="s">
        <v>102</v>
      </c>
      <c r="B13" s="11">
        <v>2.1793098465580001</v>
      </c>
      <c r="C13" s="11">
        <v>4.5576182954800002</v>
      </c>
      <c r="D13" s="11">
        <v>0</v>
      </c>
      <c r="E13" s="12"/>
      <c r="F13" s="11">
        <v>0</v>
      </c>
      <c r="G13" s="11">
        <v>0</v>
      </c>
      <c r="H13" s="11">
        <v>3.9669069430000001</v>
      </c>
      <c r="I13" s="11">
        <v>0</v>
      </c>
      <c r="K13" s="10" t="s">
        <v>102</v>
      </c>
      <c r="L13" s="11">
        <v>2.1793098465580001</v>
      </c>
      <c r="M13" s="11">
        <f>C13*21</f>
        <v>95.709984205080005</v>
      </c>
      <c r="N13" s="11">
        <v>0</v>
      </c>
      <c r="O13" s="12"/>
      <c r="P13" s="16">
        <f t="shared" si="3"/>
        <v>97.889294051638004</v>
      </c>
      <c r="R13" s="359" t="s">
        <v>353</v>
      </c>
      <c r="S13" s="11">
        <v>2.1793098465580001</v>
      </c>
      <c r="T13" s="11">
        <v>4.5576182954800002</v>
      </c>
      <c r="U13" s="11">
        <v>0</v>
      </c>
      <c r="V13" s="12"/>
      <c r="W13" s="11">
        <v>0</v>
      </c>
      <c r="X13" s="11">
        <v>0</v>
      </c>
      <c r="Y13" s="11">
        <v>3.9669069430000001</v>
      </c>
      <c r="Z13" s="11">
        <v>0</v>
      </c>
      <c r="AB13" s="359" t="s">
        <v>353</v>
      </c>
      <c r="AC13" s="11">
        <v>2.1793098465580001</v>
      </c>
      <c r="AD13" s="11">
        <f>T13*21</f>
        <v>95.709984205080005</v>
      </c>
      <c r="AE13" s="11">
        <v>0</v>
      </c>
      <c r="AF13" s="12"/>
      <c r="AG13" s="16">
        <f t="shared" si="5"/>
        <v>97.889294051638004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467.17105134250102</v>
      </c>
      <c r="M15" s="14">
        <f>C16*21</f>
        <v>0</v>
      </c>
      <c r="N15" s="14">
        <f>D16*310</f>
        <v>0</v>
      </c>
      <c r="O15" s="14">
        <v>15.7592042255419</v>
      </c>
      <c r="P15" s="15">
        <f t="shared" si="3"/>
        <v>482.93025556804292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467.17105134250102</v>
      </c>
      <c r="AD15" s="14">
        <f>T16*21</f>
        <v>0</v>
      </c>
      <c r="AE15" s="14">
        <f>U16*310</f>
        <v>0</v>
      </c>
      <c r="AF15" s="14">
        <v>15.7592042255419</v>
      </c>
      <c r="AG15" s="15">
        <f t="shared" si="5"/>
        <v>482.93025556804292</v>
      </c>
    </row>
    <row r="16" spans="1:33" ht="26.4">
      <c r="A16" s="8" t="s">
        <v>74</v>
      </c>
      <c r="B16" s="9">
        <v>467.17105134250102</v>
      </c>
      <c r="C16" s="9">
        <v>0</v>
      </c>
      <c r="D16" s="9">
        <v>0</v>
      </c>
      <c r="E16" s="9">
        <v>15.7592042255419</v>
      </c>
      <c r="F16" s="9">
        <v>6.1199999999999996E-3</v>
      </c>
      <c r="G16" s="9">
        <v>3.7706499999999998</v>
      </c>
      <c r="H16" s="9">
        <v>3.9849899999999998</v>
      </c>
      <c r="I16" s="9">
        <v>0.67842999999999998</v>
      </c>
      <c r="K16" s="8" t="s">
        <v>78</v>
      </c>
      <c r="L16" s="14">
        <v>461.26890088250099</v>
      </c>
      <c r="M16" s="14">
        <v>0</v>
      </c>
      <c r="N16" s="14">
        <v>0</v>
      </c>
      <c r="O16" s="14">
        <v>0</v>
      </c>
      <c r="P16" s="15">
        <f t="shared" si="3"/>
        <v>461.26890088250099</v>
      </c>
      <c r="R16" s="358" t="s">
        <v>356</v>
      </c>
      <c r="S16" s="9">
        <v>467.17105134250102</v>
      </c>
      <c r="T16" s="9">
        <v>0</v>
      </c>
      <c r="U16" s="9">
        <v>0</v>
      </c>
      <c r="V16" s="9">
        <v>15.7592042255419</v>
      </c>
      <c r="W16" s="9">
        <v>6.1199999999999996E-3</v>
      </c>
      <c r="X16" s="9">
        <v>3.7706499999999998</v>
      </c>
      <c r="Y16" s="9">
        <v>3.9849899999999998</v>
      </c>
      <c r="Z16" s="9">
        <v>0.67842999999999998</v>
      </c>
      <c r="AB16" s="358" t="s">
        <v>357</v>
      </c>
      <c r="AC16" s="14">
        <v>461.26890088250099</v>
      </c>
      <c r="AD16" s="14">
        <v>0</v>
      </c>
      <c r="AE16" s="14">
        <v>0</v>
      </c>
      <c r="AF16" s="14">
        <v>0</v>
      </c>
      <c r="AG16" s="15">
        <f t="shared" si="5"/>
        <v>461.26890088250099</v>
      </c>
    </row>
    <row r="17" spans="1:33">
      <c r="A17" s="8" t="s">
        <v>78</v>
      </c>
      <c r="B17" s="9">
        <v>461.26890088250099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415.11959999999999</v>
      </c>
      <c r="M17" s="12"/>
      <c r="N17" s="12"/>
      <c r="O17" s="12"/>
      <c r="P17" s="16">
        <f t="shared" si="3"/>
        <v>415.11959999999999</v>
      </c>
      <c r="R17" s="358" t="s">
        <v>357</v>
      </c>
      <c r="S17" s="9">
        <v>461.26890088250099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415.11959999999999</v>
      </c>
      <c r="AD17" s="12"/>
      <c r="AE17" s="12"/>
      <c r="AF17" s="12"/>
      <c r="AG17" s="16">
        <f t="shared" si="5"/>
        <v>415.11959999999999</v>
      </c>
    </row>
    <row r="18" spans="1:33">
      <c r="A18" s="10" t="s">
        <v>82</v>
      </c>
      <c r="B18" s="11">
        <v>415.11959999999999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6.51525</v>
      </c>
      <c r="M18" s="12"/>
      <c r="N18" s="12"/>
      <c r="O18" s="12"/>
      <c r="P18" s="16">
        <f t="shared" si="3"/>
        <v>6.51525</v>
      </c>
      <c r="R18" s="359" t="s">
        <v>358</v>
      </c>
      <c r="S18" s="11">
        <v>415.11959999999999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6.51525</v>
      </c>
      <c r="AD18" s="12"/>
      <c r="AE18" s="12"/>
      <c r="AF18" s="12"/>
      <c r="AG18" s="16">
        <f t="shared" si="5"/>
        <v>6.51525</v>
      </c>
    </row>
    <row r="19" spans="1:33">
      <c r="A19" s="10" t="s">
        <v>86</v>
      </c>
      <c r="B19" s="11">
        <v>6.51525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18.892325759999999</v>
      </c>
      <c r="M19" s="12"/>
      <c r="N19" s="12"/>
      <c r="O19" s="12"/>
      <c r="P19" s="16">
        <f t="shared" si="3"/>
        <v>18.892325759999999</v>
      </c>
      <c r="R19" s="359" t="s">
        <v>359</v>
      </c>
      <c r="S19" s="11">
        <v>6.51525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18.892325759999999</v>
      </c>
      <c r="AD19" s="12"/>
      <c r="AE19" s="12"/>
      <c r="AF19" s="12"/>
      <c r="AG19" s="16">
        <f t="shared" si="5"/>
        <v>18.892325759999999</v>
      </c>
    </row>
    <row r="20" spans="1:33">
      <c r="A20" s="10" t="s">
        <v>90</v>
      </c>
      <c r="B20" s="11">
        <v>18.892325759999999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20.741725122501201</v>
      </c>
      <c r="M20" s="12"/>
      <c r="N20" s="12"/>
      <c r="O20" s="12"/>
      <c r="P20" s="16">
        <f t="shared" si="3"/>
        <v>20.741725122501201</v>
      </c>
      <c r="R20" s="359" t="s">
        <v>360</v>
      </c>
      <c r="S20" s="11">
        <v>18.892325759999999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20.741725122501201</v>
      </c>
      <c r="AD20" s="12"/>
      <c r="AE20" s="12"/>
      <c r="AF20" s="12"/>
      <c r="AG20" s="16">
        <f t="shared" si="5"/>
        <v>20.741725122501201</v>
      </c>
    </row>
    <row r="21" spans="1:33">
      <c r="A21" s="10" t="s">
        <v>94</v>
      </c>
      <c r="B21" s="11">
        <v>20.741725122501201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5.9021504599999997</v>
      </c>
      <c r="M21" s="14">
        <v>0</v>
      </c>
      <c r="N21" s="14">
        <v>0</v>
      </c>
      <c r="O21" s="14">
        <v>0</v>
      </c>
      <c r="P21" s="15">
        <f t="shared" si="3"/>
        <v>5.9021504599999997</v>
      </c>
      <c r="R21" s="359" t="s">
        <v>361</v>
      </c>
      <c r="S21" s="11">
        <v>20.741725122501201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5.9021504599999997</v>
      </c>
      <c r="AD21" s="14">
        <v>0</v>
      </c>
      <c r="AE21" s="14">
        <v>0</v>
      </c>
      <c r="AF21" s="14">
        <v>0</v>
      </c>
      <c r="AG21" s="15">
        <f t="shared" si="5"/>
        <v>5.9021504599999997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3.549546E-2</v>
      </c>
      <c r="M22" s="11">
        <v>0</v>
      </c>
      <c r="N22" s="12"/>
      <c r="O22" s="12"/>
      <c r="P22" s="16">
        <f t="shared" si="3"/>
        <v>3.549546E-2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3.549546E-2</v>
      </c>
      <c r="AD22" s="11">
        <v>0</v>
      </c>
      <c r="AE22" s="12"/>
      <c r="AF22" s="12"/>
      <c r="AG22" s="16">
        <f t="shared" si="5"/>
        <v>3.549546E-2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</v>
      </c>
      <c r="M23" s="14">
        <v>0</v>
      </c>
      <c r="N23" s="14">
        <v>0</v>
      </c>
      <c r="O23" s="14">
        <v>0</v>
      </c>
      <c r="P23" s="15">
        <f t="shared" si="3"/>
        <v>0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</v>
      </c>
      <c r="AD23" s="14">
        <v>0</v>
      </c>
      <c r="AE23" s="14">
        <v>0</v>
      </c>
      <c r="AF23" s="14">
        <v>0</v>
      </c>
      <c r="AG23" s="15">
        <f t="shared" si="5"/>
        <v>0</v>
      </c>
    </row>
    <row r="24" spans="1:33">
      <c r="A24" s="8" t="s">
        <v>97</v>
      </c>
      <c r="B24" s="9">
        <v>5.9021504599999997</v>
      </c>
      <c r="C24" s="9">
        <v>0</v>
      </c>
      <c r="D24" s="9">
        <v>0</v>
      </c>
      <c r="E24" s="9">
        <v>0</v>
      </c>
      <c r="F24" s="9">
        <v>4.0000000000000001E-3</v>
      </c>
      <c r="G24" s="9">
        <v>3.7589999999999999</v>
      </c>
      <c r="H24" s="9">
        <v>0</v>
      </c>
      <c r="I24" s="9">
        <v>0.67420000000000002</v>
      </c>
      <c r="K24" s="10" t="s">
        <v>105</v>
      </c>
      <c r="L24" s="11">
        <v>0</v>
      </c>
      <c r="M24" s="12"/>
      <c r="N24" s="12"/>
      <c r="O24" s="12"/>
      <c r="P24" s="16">
        <f t="shared" si="3"/>
        <v>0</v>
      </c>
      <c r="R24" s="358" t="s">
        <v>364</v>
      </c>
      <c r="S24" s="9">
        <v>5.9021504599999997</v>
      </c>
      <c r="T24" s="9">
        <v>0</v>
      </c>
      <c r="U24" s="9">
        <v>0</v>
      </c>
      <c r="V24" s="9">
        <v>0</v>
      </c>
      <c r="W24" s="9">
        <v>4.0000000000000001E-3</v>
      </c>
      <c r="X24" s="9">
        <v>3.7589999999999999</v>
      </c>
      <c r="Y24" s="9">
        <v>0</v>
      </c>
      <c r="Z24" s="9">
        <v>0.67420000000000002</v>
      </c>
      <c r="AB24" s="359" t="s">
        <v>368</v>
      </c>
      <c r="AC24" s="11">
        <v>0</v>
      </c>
      <c r="AD24" s="12"/>
      <c r="AE24" s="12"/>
      <c r="AF24" s="12"/>
      <c r="AG24" s="16">
        <f t="shared" si="5"/>
        <v>0</v>
      </c>
    </row>
    <row r="25" spans="1:33">
      <c r="A25" s="10" t="s">
        <v>100</v>
      </c>
      <c r="B25" s="11">
        <v>3.549546E-2</v>
      </c>
      <c r="C25" s="11">
        <v>0</v>
      </c>
      <c r="D25" s="12"/>
      <c r="E25" s="12"/>
      <c r="F25" s="11">
        <v>4.0000000000000001E-3</v>
      </c>
      <c r="G25" s="11">
        <v>2.3E-2</v>
      </c>
      <c r="H25" s="11">
        <v>0</v>
      </c>
      <c r="I25" s="11">
        <v>0</v>
      </c>
      <c r="K25" s="10" t="s">
        <v>107</v>
      </c>
      <c r="L25" s="11">
        <v>0</v>
      </c>
      <c r="M25" s="12"/>
      <c r="N25" s="12"/>
      <c r="O25" s="12"/>
      <c r="P25" s="16">
        <f t="shared" si="3"/>
        <v>0</v>
      </c>
      <c r="R25" s="359" t="s">
        <v>365</v>
      </c>
      <c r="S25" s="11">
        <v>3.549546E-2</v>
      </c>
      <c r="T25" s="11">
        <v>0</v>
      </c>
      <c r="U25" s="12"/>
      <c r="V25" s="12"/>
      <c r="W25" s="11">
        <v>4.0000000000000001E-3</v>
      </c>
      <c r="X25" s="11">
        <v>2.3E-2</v>
      </c>
      <c r="Y25" s="11">
        <v>0</v>
      </c>
      <c r="Z25" s="11">
        <v>0</v>
      </c>
      <c r="AB25" s="359" t="s">
        <v>369</v>
      </c>
      <c r="AC25" s="11">
        <v>0</v>
      </c>
      <c r="AD25" s="12"/>
      <c r="AE25" s="12"/>
      <c r="AF25" s="12"/>
      <c r="AG25" s="16">
        <f t="shared" si="5"/>
        <v>0</v>
      </c>
    </row>
    <row r="26" spans="1:33" ht="26.4">
      <c r="A26" s="122" t="s">
        <v>194</v>
      </c>
      <c r="B26" s="123">
        <v>5.8666549999999997</v>
      </c>
      <c r="C26" s="123">
        <v>0</v>
      </c>
      <c r="D26" s="123">
        <v>0</v>
      </c>
      <c r="E26" s="123">
        <v>0</v>
      </c>
      <c r="F26" s="123">
        <v>0</v>
      </c>
      <c r="G26" s="123">
        <v>3.7360000000000002</v>
      </c>
      <c r="H26" s="123">
        <v>0</v>
      </c>
      <c r="I26" s="123">
        <v>0.67420000000000002</v>
      </c>
      <c r="K26" s="8" t="s">
        <v>109</v>
      </c>
      <c r="L26" s="14">
        <v>0</v>
      </c>
      <c r="M26" s="14">
        <v>0</v>
      </c>
      <c r="N26" s="14">
        <v>0</v>
      </c>
      <c r="O26" s="14">
        <v>15.7592042255419</v>
      </c>
      <c r="P26" s="15">
        <f t="shared" si="3"/>
        <v>15.7592042255419</v>
      </c>
      <c r="R26" s="359" t="s">
        <v>366</v>
      </c>
      <c r="S26" s="123">
        <v>5.8666549999999997</v>
      </c>
      <c r="T26" s="123">
        <v>0</v>
      </c>
      <c r="U26" s="123">
        <v>0</v>
      </c>
      <c r="V26" s="123">
        <v>0</v>
      </c>
      <c r="W26" s="123">
        <v>0</v>
      </c>
      <c r="X26" s="123">
        <v>3.7360000000000002</v>
      </c>
      <c r="Y26" s="123">
        <v>0</v>
      </c>
      <c r="Z26" s="123">
        <v>0.67420000000000002</v>
      </c>
      <c r="AB26" s="358" t="s">
        <v>373</v>
      </c>
      <c r="AC26" s="14">
        <v>0</v>
      </c>
      <c r="AD26" s="14">
        <v>0</v>
      </c>
      <c r="AE26" s="14">
        <v>0</v>
      </c>
      <c r="AF26" s="14">
        <v>15.7592042255419</v>
      </c>
      <c r="AG26" s="15">
        <f t="shared" si="5"/>
        <v>15.7592042255419</v>
      </c>
    </row>
    <row r="27" spans="1:33" ht="26.4">
      <c r="A27" s="8" t="s">
        <v>103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1.10016</v>
      </c>
      <c r="I27" s="9">
        <v>0</v>
      </c>
      <c r="K27" s="10" t="s">
        <v>111</v>
      </c>
      <c r="L27" s="12"/>
      <c r="M27" s="12"/>
      <c r="N27" s="12"/>
      <c r="O27" s="11">
        <v>15.7592042255419</v>
      </c>
      <c r="P27" s="16">
        <f t="shared" si="3"/>
        <v>15.7592042255419</v>
      </c>
      <c r="R27" s="358" t="s">
        <v>367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1.10016</v>
      </c>
      <c r="Z27" s="9">
        <v>0</v>
      </c>
      <c r="AB27" s="359" t="s">
        <v>374</v>
      </c>
      <c r="AC27" s="12"/>
      <c r="AD27" s="12"/>
      <c r="AE27" s="12"/>
      <c r="AF27" s="11">
        <v>15.7592042255419</v>
      </c>
      <c r="AG27" s="16">
        <f t="shared" si="5"/>
        <v>15.7592042255419</v>
      </c>
    </row>
    <row r="28" spans="1:33">
      <c r="A28" s="10" t="s">
        <v>105</v>
      </c>
      <c r="B28" s="11">
        <v>0</v>
      </c>
      <c r="C28" s="12"/>
      <c r="D28" s="12"/>
      <c r="E28" s="12"/>
      <c r="F28" s="123">
        <v>0</v>
      </c>
      <c r="G28" s="123">
        <v>0</v>
      </c>
      <c r="H28" s="123">
        <v>0</v>
      </c>
      <c r="I28" s="123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0</v>
      </c>
      <c r="T28" s="12"/>
      <c r="U28" s="12"/>
      <c r="V28" s="12"/>
      <c r="W28" s="123">
        <v>0</v>
      </c>
      <c r="X28" s="123">
        <v>0</v>
      </c>
      <c r="Y28" s="123">
        <v>0</v>
      </c>
      <c r="Z28" s="123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0</v>
      </c>
      <c r="C29" s="12"/>
      <c r="D29" s="12"/>
      <c r="E29" s="12"/>
      <c r="F29" s="123">
        <v>0</v>
      </c>
      <c r="G29" s="123">
        <v>0</v>
      </c>
      <c r="H29" s="123">
        <v>0</v>
      </c>
      <c r="I29" s="123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</v>
      </c>
      <c r="T29" s="12"/>
      <c r="U29" s="12"/>
      <c r="V29" s="12"/>
      <c r="W29" s="123">
        <v>0</v>
      </c>
      <c r="X29" s="123">
        <v>0</v>
      </c>
      <c r="Y29" s="123">
        <v>0</v>
      </c>
      <c r="Z29" s="123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23">
        <v>0</v>
      </c>
      <c r="G30" s="123">
        <v>0</v>
      </c>
      <c r="H30" s="123">
        <v>1.097</v>
      </c>
      <c r="I30" s="123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23">
        <v>0</v>
      </c>
      <c r="X30" s="123">
        <v>0</v>
      </c>
      <c r="Y30" s="123">
        <v>1.097</v>
      </c>
      <c r="Z30" s="123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23">
        <v>0</v>
      </c>
      <c r="G31" s="123">
        <v>0</v>
      </c>
      <c r="H31" s="123">
        <v>3.16E-3</v>
      </c>
      <c r="I31" s="123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23">
        <v>0</v>
      </c>
      <c r="X31" s="123">
        <v>0</v>
      </c>
      <c r="Y31" s="123">
        <v>3.16E-3</v>
      </c>
      <c r="Z31" s="123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-10205.986026917901</v>
      </c>
      <c r="M32" s="14">
        <f>C46*21</f>
        <v>1866.0021566585153</v>
      </c>
      <c r="N32" s="14">
        <f>D46*310</f>
        <v>1548.7739227963903</v>
      </c>
      <c r="O32" s="14">
        <v>0</v>
      </c>
      <c r="P32" s="15">
        <f t="shared" si="3"/>
        <v>-6791.2099474629958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-10205.986026917901</v>
      </c>
      <c r="AD32" s="14">
        <f>T46*21</f>
        <v>1866.0021566585153</v>
      </c>
      <c r="AE32" s="14">
        <f>U46*310</f>
        <v>1548.7739227963903</v>
      </c>
      <c r="AF32" s="14">
        <v>0</v>
      </c>
      <c r="AG32" s="15">
        <f t="shared" ref="AG32:AG51" si="6">SUM(AC32:AF32)</f>
        <v>-6791.2099474629958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15.7592042255419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1827.47092101</v>
      </c>
      <c r="N33" s="14">
        <f>D47*310</f>
        <v>108.6058761500955</v>
      </c>
      <c r="O33" s="14">
        <v>0</v>
      </c>
      <c r="P33" s="15">
        <f t="shared" si="3"/>
        <v>1936.0767971600956</v>
      </c>
      <c r="R33" s="358" t="s">
        <v>373</v>
      </c>
      <c r="S33" s="9">
        <v>0</v>
      </c>
      <c r="T33" s="9">
        <v>0</v>
      </c>
      <c r="U33" s="9">
        <v>0</v>
      </c>
      <c r="V33" s="9">
        <v>15.7592042255419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1827.47092101</v>
      </c>
      <c r="AE33" s="14">
        <f>U47*310</f>
        <v>108.6058761500955</v>
      </c>
      <c r="AF33" s="14">
        <v>0</v>
      </c>
      <c r="AG33" s="15">
        <f t="shared" si="6"/>
        <v>1936.0767971600956</v>
      </c>
    </row>
    <row r="34" spans="1:33">
      <c r="A34" s="10" t="s">
        <v>111</v>
      </c>
      <c r="B34" s="12"/>
      <c r="C34" s="12"/>
      <c r="D34" s="12"/>
      <c r="E34" s="11">
        <v>15.7592042255419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1773.9755879999998</v>
      </c>
      <c r="N34" s="12"/>
      <c r="O34" s="12"/>
      <c r="P34" s="16">
        <f t="shared" si="3"/>
        <v>1773.9755879999998</v>
      </c>
      <c r="R34" s="359" t="s">
        <v>374</v>
      </c>
      <c r="S34" s="12"/>
      <c r="T34" s="12"/>
      <c r="U34" s="12"/>
      <c r="V34" s="11">
        <v>15.7592042255419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1773.9755879999998</v>
      </c>
      <c r="AE34" s="12"/>
      <c r="AF34" s="12"/>
      <c r="AG34" s="16">
        <f t="shared" si="6"/>
        <v>1773.9755879999998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53.495333009999996</v>
      </c>
      <c r="N35" s="11">
        <f>D49*310</f>
        <v>108.6058761500955</v>
      </c>
      <c r="O35" s="12"/>
      <c r="P35" s="16">
        <f t="shared" si="3"/>
        <v>162.10120916009549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53.495333009999996</v>
      </c>
      <c r="AE35" s="11">
        <f>U49*310</f>
        <v>108.6058761500955</v>
      </c>
      <c r="AF35" s="12"/>
      <c r="AG35" s="16">
        <f t="shared" si="6"/>
        <v>162.10120916009549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-10204.268831946199</v>
      </c>
      <c r="M36" s="14">
        <v>0</v>
      </c>
      <c r="N36" s="14">
        <v>0</v>
      </c>
      <c r="O36" s="14">
        <v>0</v>
      </c>
      <c r="P36" s="15">
        <f t="shared" si="3"/>
        <v>-10204.268831946199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-10204.268831946199</v>
      </c>
      <c r="AD36" s="14">
        <v>0</v>
      </c>
      <c r="AE36" s="14">
        <v>0</v>
      </c>
      <c r="AF36" s="14">
        <v>0</v>
      </c>
      <c r="AG36" s="15">
        <f t="shared" si="6"/>
        <v>-10204.268831946199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-6849.9178319461998</v>
      </c>
      <c r="M37" s="12"/>
      <c r="N37" s="12"/>
      <c r="O37" s="12"/>
      <c r="P37" s="16">
        <f t="shared" si="3"/>
        <v>-6849.9178319461998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-6849.9178319461998</v>
      </c>
      <c r="AD37" s="12"/>
      <c r="AE37" s="12"/>
      <c r="AF37" s="12"/>
      <c r="AG37" s="16">
        <f t="shared" si="6"/>
        <v>-6849.9178319461998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-3354.3510000000001</v>
      </c>
      <c r="M38" s="12"/>
      <c r="N38" s="12"/>
      <c r="O38" s="12"/>
      <c r="P38" s="16">
        <f t="shared" si="3"/>
        <v>-3354.3510000000001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-3354.3510000000001</v>
      </c>
      <c r="AD38" s="12"/>
      <c r="AE38" s="12"/>
      <c r="AF38" s="12"/>
      <c r="AG38" s="16">
        <f t="shared" si="6"/>
        <v>-3354.3510000000001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38.531235648516663</v>
      </c>
      <c r="N39" s="14">
        <f>D57*310</f>
        <v>1440.1680466462949</v>
      </c>
      <c r="O39" s="14">
        <v>0</v>
      </c>
      <c r="P39" s="15">
        <f t="shared" si="3"/>
        <v>1478.6992822948116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38.531235648516663</v>
      </c>
      <c r="AE39" s="14">
        <f>U57*310</f>
        <v>1440.1680466462949</v>
      </c>
      <c r="AF39" s="14">
        <v>0</v>
      </c>
      <c r="AG39" s="15">
        <f t="shared" si="6"/>
        <v>1478.6992822948116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12.190574465999999</v>
      </c>
      <c r="N40" s="11">
        <f>D58*310</f>
        <v>4.6908823039999996</v>
      </c>
      <c r="O40" s="12"/>
      <c r="P40" s="16">
        <f t="shared" si="3"/>
        <v>16.88145677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12.190574465999999</v>
      </c>
      <c r="AE40" s="11">
        <f>U58*310</f>
        <v>4.6908823039999996</v>
      </c>
      <c r="AF40" s="12"/>
      <c r="AG40" s="16">
        <f t="shared" si="6"/>
        <v>16.88145677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991.08818223621904</v>
      </c>
      <c r="O41" s="12"/>
      <c r="P41" s="16">
        <f t="shared" si="3"/>
        <v>991.08818223621904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991.08818223621904</v>
      </c>
      <c r="AF41" s="12"/>
      <c r="AG41" s="16">
        <f t="shared" si="6"/>
        <v>991.08818223621904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393.56939335504171</v>
      </c>
      <c r="O42" s="12"/>
      <c r="P42" s="16">
        <f t="shared" si="3"/>
        <v>393.56939335504171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393.56939335504171</v>
      </c>
      <c r="AF42" s="12"/>
      <c r="AG42" s="16">
        <f t="shared" si="6"/>
        <v>393.56939335504171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2.1199999999999999E-3</v>
      </c>
      <c r="G43" s="9">
        <v>1.1650000000000001E-2</v>
      </c>
      <c r="H43" s="9">
        <v>2.88483</v>
      </c>
      <c r="I43" s="9">
        <v>4.2300000000000003E-3</v>
      </c>
      <c r="K43" s="10" t="s">
        <v>110</v>
      </c>
      <c r="L43" s="12"/>
      <c r="M43" s="12"/>
      <c r="N43" s="11">
        <f>D61*310</f>
        <v>50.819588751033073</v>
      </c>
      <c r="O43" s="12"/>
      <c r="P43" s="16">
        <f t="shared" si="3"/>
        <v>50.819588751033073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2.1199999999999999E-3</v>
      </c>
      <c r="X43" s="9">
        <v>1.1650000000000001E-2</v>
      </c>
      <c r="Y43" s="9">
        <v>2.88483</v>
      </c>
      <c r="Z43" s="9">
        <v>4.2300000000000003E-3</v>
      </c>
      <c r="AB43" s="359" t="s">
        <v>399</v>
      </c>
      <c r="AC43" s="12"/>
      <c r="AD43" s="12"/>
      <c r="AE43" s="11">
        <f>U61*310</f>
        <v>50.819588751033073</v>
      </c>
      <c r="AF43" s="12"/>
      <c r="AG43" s="16">
        <f t="shared" si="6"/>
        <v>50.819588751033073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2.1199999999999999E-3</v>
      </c>
      <c r="G44" s="11">
        <v>1.1650000000000001E-2</v>
      </c>
      <c r="H44" s="11">
        <v>4.2300000000000003E-3</v>
      </c>
      <c r="I44" s="11">
        <v>4.2300000000000003E-3</v>
      </c>
      <c r="K44" s="10" t="s">
        <v>112</v>
      </c>
      <c r="L44" s="12"/>
      <c r="M44" s="11">
        <f>C62*21</f>
        <v>26.340661182516659</v>
      </c>
      <c r="N44" s="12"/>
      <c r="O44" s="12"/>
      <c r="P44" s="16">
        <f t="shared" si="3"/>
        <v>26.340661182516659</v>
      </c>
      <c r="R44" s="359" t="s">
        <v>382</v>
      </c>
      <c r="S44" s="11">
        <v>0</v>
      </c>
      <c r="T44" s="11">
        <v>0</v>
      </c>
      <c r="U44" s="12"/>
      <c r="V44" s="12"/>
      <c r="W44" s="11">
        <v>2.1199999999999999E-3</v>
      </c>
      <c r="X44" s="11">
        <v>1.1650000000000001E-2</v>
      </c>
      <c r="Y44" s="11">
        <v>4.2300000000000003E-3</v>
      </c>
      <c r="Z44" s="11">
        <v>4.2300000000000003E-3</v>
      </c>
      <c r="AB44" s="359" t="s">
        <v>400</v>
      </c>
      <c r="AC44" s="12"/>
      <c r="AD44" s="11">
        <f>T62*21</f>
        <v>26.340661182516659</v>
      </c>
      <c r="AE44" s="12"/>
      <c r="AF44" s="12"/>
      <c r="AG44" s="16">
        <f t="shared" si="6"/>
        <v>26.340661182516659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2.8805999999999998</v>
      </c>
      <c r="I45" s="11">
        <v>0</v>
      </c>
      <c r="K45" s="8" t="s">
        <v>114</v>
      </c>
      <c r="L45" s="14">
        <v>-1.7171949717119801</v>
      </c>
      <c r="M45" s="14">
        <v>0</v>
      </c>
      <c r="N45" s="14">
        <v>0</v>
      </c>
      <c r="O45" s="14">
        <v>0</v>
      </c>
      <c r="P45" s="15">
        <f t="shared" si="3"/>
        <v>-1.7171949717119801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2.8805999999999998</v>
      </c>
      <c r="Z45" s="11">
        <v>0</v>
      </c>
      <c r="AB45" s="358" t="s">
        <v>401</v>
      </c>
      <c r="AC45" s="14">
        <v>-1.7171949717119801</v>
      </c>
      <c r="AD45" s="14">
        <v>0</v>
      </c>
      <c r="AE45" s="14">
        <v>0</v>
      </c>
      <c r="AF45" s="14">
        <v>0</v>
      </c>
      <c r="AG45" s="15">
        <f t="shared" si="6"/>
        <v>-1.7171949717119801</v>
      </c>
    </row>
    <row r="46" spans="1:33" ht="26.4">
      <c r="A46" s="8" t="s">
        <v>75</v>
      </c>
      <c r="B46" s="9">
        <v>-10205.986026917901</v>
      </c>
      <c r="C46" s="9">
        <v>88.857245555167395</v>
      </c>
      <c r="D46" s="9">
        <v>4.9960449122464201</v>
      </c>
      <c r="E46" s="9">
        <v>0</v>
      </c>
      <c r="F46" s="9">
        <v>0.53670295999999995</v>
      </c>
      <c r="G46" s="9">
        <v>19.748656059999998</v>
      </c>
      <c r="H46" s="9">
        <v>0</v>
      </c>
      <c r="I46" s="9">
        <v>0</v>
      </c>
      <c r="K46" s="10" t="s">
        <v>116</v>
      </c>
      <c r="L46" s="11">
        <v>-1.7171949717119801</v>
      </c>
      <c r="M46" s="12"/>
      <c r="N46" s="12"/>
      <c r="O46" s="12"/>
      <c r="P46" s="16">
        <f t="shared" si="3"/>
        <v>-1.7171949717119801</v>
      </c>
      <c r="R46" s="358" t="s">
        <v>384</v>
      </c>
      <c r="S46" s="9">
        <v>-10205.986026917901</v>
      </c>
      <c r="T46" s="9">
        <v>88.857245555167395</v>
      </c>
      <c r="U46" s="9">
        <v>4.9960449122464201</v>
      </c>
      <c r="V46" s="9">
        <v>0</v>
      </c>
      <c r="W46" s="9">
        <v>0.53670295999999995</v>
      </c>
      <c r="X46" s="9">
        <v>19.748656059999998</v>
      </c>
      <c r="Y46" s="9">
        <v>0</v>
      </c>
      <c r="Z46" s="9">
        <v>0</v>
      </c>
      <c r="AB46" s="359" t="s">
        <v>402</v>
      </c>
      <c r="AC46" s="11">
        <v>-1.7171949717119801</v>
      </c>
      <c r="AD46" s="12"/>
      <c r="AE46" s="12"/>
      <c r="AF46" s="12"/>
      <c r="AG46" s="16">
        <f t="shared" si="6"/>
        <v>-1.7171949717119801</v>
      </c>
    </row>
    <row r="47" spans="1:33">
      <c r="A47" s="8" t="s">
        <v>79</v>
      </c>
      <c r="B47" s="9">
        <v>0</v>
      </c>
      <c r="C47" s="9">
        <v>87.022424810000004</v>
      </c>
      <c r="D47" s="9">
        <v>0.35034153596805001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4.4135757951999999</v>
      </c>
      <c r="M47" s="14">
        <f>C65*21</f>
        <v>358.94183110072345</v>
      </c>
      <c r="N47" s="14">
        <f>D65*310</f>
        <v>66.607786622207016</v>
      </c>
      <c r="O47" s="14">
        <v>0</v>
      </c>
      <c r="P47" s="15">
        <f t="shared" si="3"/>
        <v>429.96319351813048</v>
      </c>
      <c r="R47" s="358" t="s">
        <v>385</v>
      </c>
      <c r="S47" s="9">
        <v>0</v>
      </c>
      <c r="T47" s="9">
        <v>87.022424810000004</v>
      </c>
      <c r="U47" s="9">
        <v>0.35034153596805001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4.4135757951999999</v>
      </c>
      <c r="AD47" s="14">
        <f>T65*21</f>
        <v>358.94183110072345</v>
      </c>
      <c r="AE47" s="14">
        <f>U65*310</f>
        <v>66.607786622207016</v>
      </c>
      <c r="AF47" s="14">
        <v>0</v>
      </c>
      <c r="AG47" s="15">
        <f t="shared" si="6"/>
        <v>429.96319351813048</v>
      </c>
    </row>
    <row r="48" spans="1:33">
      <c r="A48" s="10" t="s">
        <v>83</v>
      </c>
      <c r="B48" s="12"/>
      <c r="C48" s="11">
        <v>84.475027999999995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231.64853094450902</v>
      </c>
      <c r="N48" s="13">
        <v>0</v>
      </c>
      <c r="O48" s="13">
        <v>0</v>
      </c>
      <c r="P48" s="16">
        <f t="shared" si="3"/>
        <v>231.64853094450902</v>
      </c>
      <c r="R48" s="359" t="s">
        <v>386</v>
      </c>
      <c r="S48" s="12"/>
      <c r="T48" s="11">
        <v>84.475027999999995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231.64853094450902</v>
      </c>
      <c r="AE48" s="13">
        <v>0</v>
      </c>
      <c r="AF48" s="13">
        <v>0</v>
      </c>
      <c r="AG48" s="16">
        <f t="shared" si="6"/>
        <v>231.64853094450902</v>
      </c>
    </row>
    <row r="49" spans="1:33">
      <c r="A49" s="10" t="s">
        <v>87</v>
      </c>
      <c r="B49" s="12"/>
      <c r="C49" s="11">
        <v>2.54739681</v>
      </c>
      <c r="D49" s="11">
        <v>0.35034153596805001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2.8056000000000001</v>
      </c>
      <c r="N49" s="13">
        <f>D67*310</f>
        <v>2.4849600000000001</v>
      </c>
      <c r="O49" s="13">
        <v>0</v>
      </c>
      <c r="P49" s="16">
        <f t="shared" si="3"/>
        <v>5.2905600000000002</v>
      </c>
      <c r="R49" s="359" t="s">
        <v>387</v>
      </c>
      <c r="S49" s="12"/>
      <c r="T49" s="11">
        <v>2.54739681</v>
      </c>
      <c r="U49" s="11">
        <v>0.35034153596805001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2.8056000000000001</v>
      </c>
      <c r="AE49" s="13">
        <f>U67*310</f>
        <v>2.4849600000000001</v>
      </c>
      <c r="AF49" s="13">
        <v>0</v>
      </c>
      <c r="AG49" s="16">
        <f t="shared" si="6"/>
        <v>5.2905600000000002</v>
      </c>
    </row>
    <row r="50" spans="1:33" ht="26.4">
      <c r="A50" s="8" t="s">
        <v>91</v>
      </c>
      <c r="B50" s="9">
        <v>-10204.268831946199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4.4135757951999999</v>
      </c>
      <c r="M50" s="13">
        <f>C68*21</f>
        <v>13.35243</v>
      </c>
      <c r="N50" s="13">
        <f>D68*310</f>
        <v>3.5479314000000004</v>
      </c>
      <c r="O50" s="13">
        <v>0</v>
      </c>
      <c r="P50" s="16">
        <f t="shared" si="3"/>
        <v>21.313937195200001</v>
      </c>
      <c r="R50" s="358" t="s">
        <v>388</v>
      </c>
      <c r="S50" s="9">
        <v>-10204.268831946199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4.4135757951999999</v>
      </c>
      <c r="AD50" s="13">
        <f>T68*21</f>
        <v>13.35243</v>
      </c>
      <c r="AE50" s="13">
        <f>U68*310</f>
        <v>3.5479314000000004</v>
      </c>
      <c r="AF50" s="13">
        <v>0</v>
      </c>
      <c r="AG50" s="16">
        <f t="shared" si="6"/>
        <v>21.313937195200001</v>
      </c>
    </row>
    <row r="51" spans="1:33">
      <c r="A51" s="10" t="s">
        <v>95</v>
      </c>
      <c r="B51" s="11">
        <v>-6849.9178319461998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111.1352701562145</v>
      </c>
      <c r="N51" s="13">
        <f>D69*310</f>
        <v>60.574895222207012</v>
      </c>
      <c r="O51" s="13">
        <v>0</v>
      </c>
      <c r="P51" s="16">
        <f t="shared" si="3"/>
        <v>171.71016537842152</v>
      </c>
      <c r="R51" s="359" t="s">
        <v>389</v>
      </c>
      <c r="S51" s="11">
        <v>-6849.9178319461998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111.1352701562145</v>
      </c>
      <c r="AE51" s="13">
        <f>U69*310</f>
        <v>60.574895222207012</v>
      </c>
      <c r="AF51" s="13">
        <v>0</v>
      </c>
      <c r="AG51" s="16">
        <f t="shared" si="6"/>
        <v>171.71016537842152</v>
      </c>
    </row>
    <row r="52" spans="1:33">
      <c r="A52" s="10" t="s">
        <v>98</v>
      </c>
      <c r="B52" s="11">
        <v>-3354.3510000000001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-3354.3510000000001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400.45004999999998</v>
      </c>
      <c r="M54" s="9">
        <f>C72*21</f>
        <v>5.8807350000000001E-2</v>
      </c>
      <c r="N54" s="9">
        <f>D72*310</f>
        <v>3.4724340000000002</v>
      </c>
      <c r="O54" s="9">
        <v>0</v>
      </c>
      <c r="P54" s="16">
        <f t="shared" si="3"/>
        <v>403.98129134999999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400.45004999999998</v>
      </c>
      <c r="AD54" s="9">
        <f>T72*21</f>
        <v>5.8807350000000001E-2</v>
      </c>
      <c r="AE54" s="9">
        <f>U72*310</f>
        <v>3.4724340000000002</v>
      </c>
      <c r="AF54" s="9">
        <v>0</v>
      </c>
      <c r="AG54" s="16">
        <f t="shared" ref="AG54:AG56" si="7">SUM(AC54:AF54)</f>
        <v>403.98129134999999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400.45004999999998</v>
      </c>
      <c r="M55" s="11">
        <f>C73*21</f>
        <v>5.8807350000000001E-2</v>
      </c>
      <c r="N55" s="11">
        <f>D73*310</f>
        <v>3.4724340000000002</v>
      </c>
      <c r="O55" s="12"/>
      <c r="P55" s="16">
        <f t="shared" si="3"/>
        <v>403.98129134999999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400.45004999999998</v>
      </c>
      <c r="AD55" s="11">
        <f>T73*21</f>
        <v>5.8807350000000001E-2</v>
      </c>
      <c r="AE55" s="11">
        <f>U73*310</f>
        <v>3.4724340000000002</v>
      </c>
      <c r="AF55" s="12"/>
      <c r="AG55" s="16">
        <f t="shared" si="7"/>
        <v>403.98129134999999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1.8348207451674601</v>
      </c>
      <c r="D57" s="9">
        <v>4.6457033762783704</v>
      </c>
      <c r="E57" s="9">
        <v>0</v>
      </c>
      <c r="F57" s="9">
        <v>0.53670295999999995</v>
      </c>
      <c r="G57" s="9">
        <v>19.748656059999998</v>
      </c>
      <c r="H57" s="9">
        <v>0</v>
      </c>
      <c r="I57" s="9">
        <v>0</v>
      </c>
      <c r="R57" s="358" t="s">
        <v>395</v>
      </c>
      <c r="S57" s="9">
        <v>0</v>
      </c>
      <c r="T57" s="9">
        <v>1.8348207451674601</v>
      </c>
      <c r="U57" s="9">
        <v>4.6457033762783704</v>
      </c>
      <c r="V57" s="9">
        <v>0</v>
      </c>
      <c r="W57" s="9">
        <v>0.53670295999999995</v>
      </c>
      <c r="X57" s="9">
        <v>19.748656059999998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0.58050354599999998</v>
      </c>
      <c r="D58" s="11">
        <v>1.51318784E-2</v>
      </c>
      <c r="E58" s="12"/>
      <c r="F58" s="11">
        <v>0.53670295999999995</v>
      </c>
      <c r="G58" s="11">
        <v>19.748656059999998</v>
      </c>
      <c r="H58" s="11">
        <v>0</v>
      </c>
      <c r="I58" s="11">
        <v>0</v>
      </c>
      <c r="R58" s="359" t="s">
        <v>396</v>
      </c>
      <c r="S58" s="12"/>
      <c r="T58" s="11">
        <v>0.58050354599999998</v>
      </c>
      <c r="U58" s="11">
        <v>1.51318784E-2</v>
      </c>
      <c r="V58" s="12"/>
      <c r="W58" s="11">
        <v>0.53670295999999995</v>
      </c>
      <c r="X58" s="11">
        <v>19.748656059999998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3.1970586523749001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3.1970586523749001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1.2695786882420701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1.2695786882420701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0.16393415726139701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0.16393415726139701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1.25431719916746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1.25431719916746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-1.7171949717119801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-1.7171949717119801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-1.7171949717119801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-1.7171949717119801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4.4135757951999999</v>
      </c>
      <c r="C65" s="9">
        <v>17.092468147653499</v>
      </c>
      <c r="D65" s="9">
        <v>0.214863827813571</v>
      </c>
      <c r="E65" s="9">
        <v>0</v>
      </c>
      <c r="F65" s="9">
        <v>0.311</v>
      </c>
      <c r="G65" s="9">
        <v>5.4630000000000001</v>
      </c>
      <c r="H65" s="9">
        <v>0.12</v>
      </c>
      <c r="I65" s="9">
        <v>1.0999999999999999E-2</v>
      </c>
      <c r="R65" s="358" t="s">
        <v>403</v>
      </c>
      <c r="S65" s="9">
        <v>4.4135757951999999</v>
      </c>
      <c r="T65" s="9">
        <v>17.092468147653499</v>
      </c>
      <c r="U65" s="9">
        <v>0.214863827813571</v>
      </c>
      <c r="V65" s="9">
        <v>0</v>
      </c>
      <c r="W65" s="9">
        <v>0.311</v>
      </c>
      <c r="X65" s="9">
        <v>5.4630000000000001</v>
      </c>
      <c r="Y65" s="9">
        <v>0.12</v>
      </c>
      <c r="Z65" s="9">
        <v>1.0999999999999999E-2</v>
      </c>
    </row>
    <row r="66" spans="1:26">
      <c r="A66" s="10" t="s">
        <v>80</v>
      </c>
      <c r="B66" s="13">
        <v>0</v>
      </c>
      <c r="C66" s="13">
        <v>11.030882425929001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11.030882425929001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0.1336</v>
      </c>
      <c r="D67" s="13">
        <v>8.0160000000000006E-3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0.1336</v>
      </c>
      <c r="U67" s="13">
        <v>8.0160000000000006E-3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4.4135757951999999</v>
      </c>
      <c r="C68" s="13">
        <v>0.63583000000000001</v>
      </c>
      <c r="D68" s="13">
        <v>1.1444940000000001E-2</v>
      </c>
      <c r="E68" s="13">
        <v>0</v>
      </c>
      <c r="F68" s="13">
        <v>0.311</v>
      </c>
      <c r="G68" s="13">
        <v>5.4630000000000001</v>
      </c>
      <c r="H68" s="13">
        <v>0.12</v>
      </c>
      <c r="I68" s="13">
        <v>1.0999999999999999E-2</v>
      </c>
      <c r="R68" s="358" t="s">
        <v>406</v>
      </c>
      <c r="S68" s="13">
        <v>4.4135757951999999</v>
      </c>
      <c r="T68" s="13">
        <v>0.63583000000000001</v>
      </c>
      <c r="U68" s="13">
        <v>1.1444940000000001E-2</v>
      </c>
      <c r="V68" s="13">
        <v>0</v>
      </c>
      <c r="W68" s="13">
        <v>0.311</v>
      </c>
      <c r="X68" s="13">
        <v>5.4630000000000001</v>
      </c>
      <c r="Y68" s="13">
        <v>0.12</v>
      </c>
      <c r="Z68" s="13">
        <v>1.0999999999999999E-2</v>
      </c>
    </row>
    <row r="69" spans="1:26">
      <c r="A69" s="10" t="s">
        <v>92</v>
      </c>
      <c r="B69" s="13">
        <v>0</v>
      </c>
      <c r="C69" s="13">
        <v>5.2921557217244999</v>
      </c>
      <c r="D69" s="13">
        <v>0.19540288781357101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5.2921557217244999</v>
      </c>
      <c r="U69" s="13">
        <v>0.19540288781357101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400.45004999999998</v>
      </c>
      <c r="C72" s="9">
        <v>2.8003500000000001E-3</v>
      </c>
      <c r="D72" s="9">
        <v>1.12014E-2</v>
      </c>
      <c r="E72" s="9">
        <v>0</v>
      </c>
      <c r="F72" s="9">
        <v>1.8161</v>
      </c>
      <c r="G72" s="9">
        <v>1.1994</v>
      </c>
      <c r="H72" s="9">
        <v>0.23880000000000001</v>
      </c>
      <c r="I72" s="9">
        <v>0.1067</v>
      </c>
      <c r="R72" s="358" t="s">
        <v>409</v>
      </c>
      <c r="S72" s="9">
        <v>400.45004999999998</v>
      </c>
      <c r="T72" s="9">
        <v>2.8003500000000001E-3</v>
      </c>
      <c r="U72" s="9">
        <v>1.12014E-2</v>
      </c>
      <c r="V72" s="9">
        <v>0</v>
      </c>
      <c r="W72" s="9">
        <v>1.8161</v>
      </c>
      <c r="X72" s="9">
        <v>1.1994</v>
      </c>
      <c r="Y72" s="9">
        <v>0.23880000000000001</v>
      </c>
      <c r="Z72" s="9">
        <v>0.1067</v>
      </c>
    </row>
    <row r="73" spans="1:26" ht="26.4">
      <c r="A73" s="10" t="s">
        <v>159</v>
      </c>
      <c r="B73" s="11">
        <v>400.45004999999998</v>
      </c>
      <c r="C73" s="11">
        <v>2.8003500000000001E-3</v>
      </c>
      <c r="D73" s="11">
        <v>1.12014E-2</v>
      </c>
      <c r="E73" s="12"/>
      <c r="F73" s="11">
        <v>1.8161</v>
      </c>
      <c r="G73" s="11">
        <v>1.1994</v>
      </c>
      <c r="H73" s="11">
        <v>0.23880000000000001</v>
      </c>
      <c r="I73" s="11">
        <v>0.1067</v>
      </c>
      <c r="R73" s="359" t="s">
        <v>410</v>
      </c>
      <c r="S73" s="11">
        <v>400.45004999999998</v>
      </c>
      <c r="T73" s="11">
        <v>2.8003500000000001E-3</v>
      </c>
      <c r="U73" s="11">
        <v>1.12014E-2</v>
      </c>
      <c r="V73" s="12"/>
      <c r="W73" s="11">
        <v>1.8161</v>
      </c>
      <c r="X73" s="11">
        <v>1.1994</v>
      </c>
      <c r="Y73" s="11">
        <v>0.23880000000000001</v>
      </c>
      <c r="Z73" s="11">
        <v>0.1067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M36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177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-4620.5284055933098</v>
      </c>
      <c r="C4" s="9">
        <v>116.537662429414</v>
      </c>
      <c r="D4" s="9">
        <v>5.56786116919214</v>
      </c>
      <c r="E4" s="9">
        <v>17.895923591710599</v>
      </c>
      <c r="F4" s="9">
        <v>13.794848135000001</v>
      </c>
      <c r="G4" s="9">
        <v>127.92377618899999</v>
      </c>
      <c r="H4" s="9">
        <v>16.326259295</v>
      </c>
      <c r="I4" s="9">
        <v>31.427237168049999</v>
      </c>
      <c r="K4" s="8" t="s">
        <v>138</v>
      </c>
      <c r="L4" s="14">
        <v>-4620.5284055933098</v>
      </c>
      <c r="M4" s="14">
        <f>C4*21</f>
        <v>2447.2909110176938</v>
      </c>
      <c r="N4" s="14">
        <f t="shared" ref="N4:N10" si="0">D4*310</f>
        <v>1726.0369624495634</v>
      </c>
      <c r="O4" s="14">
        <v>17.895923591710599</v>
      </c>
      <c r="P4" s="15">
        <f>SUM(L4:O4)</f>
        <v>-429.30460853434204</v>
      </c>
      <c r="Q4" s="17"/>
      <c r="R4" s="358" t="s">
        <v>344</v>
      </c>
      <c r="S4" s="9">
        <v>-4620.5284055933098</v>
      </c>
      <c r="T4" s="9">
        <v>116.537662429414</v>
      </c>
      <c r="U4" s="9">
        <v>5.56786116919214</v>
      </c>
      <c r="V4" s="9">
        <v>17.895923591710599</v>
      </c>
      <c r="W4" s="9">
        <v>13.794848135000001</v>
      </c>
      <c r="X4" s="9">
        <v>127.92377618899999</v>
      </c>
      <c r="Y4" s="9">
        <v>16.326259295</v>
      </c>
      <c r="Z4" s="9">
        <v>31.427237168049999</v>
      </c>
      <c r="AB4" s="358" t="s">
        <v>344</v>
      </c>
      <c r="AC4" s="14">
        <v>-4620.5284055933098</v>
      </c>
      <c r="AD4" s="14">
        <f>T4*21</f>
        <v>2447.2909110176938</v>
      </c>
      <c r="AE4" s="14">
        <f t="shared" ref="AE4:AE10" si="1">U4*310</f>
        <v>1726.0369624495634</v>
      </c>
      <c r="AF4" s="14">
        <v>17.895923591710599</v>
      </c>
      <c r="AG4" s="15">
        <f>SUM(AC4:AF4)</f>
        <v>-429.30460853434204</v>
      </c>
    </row>
    <row r="5" spans="1:33">
      <c r="A5" s="8" t="s">
        <v>73</v>
      </c>
      <c r="B5" s="9">
        <v>5045.6057039531997</v>
      </c>
      <c r="C5" s="9">
        <v>7.0090107133139998</v>
      </c>
      <c r="D5" s="9">
        <v>0.14992193572490001</v>
      </c>
      <c r="E5" s="9">
        <v>0</v>
      </c>
      <c r="F5" s="9">
        <v>12.950097395</v>
      </c>
      <c r="G5" s="9">
        <v>101.042662549</v>
      </c>
      <c r="H5" s="9">
        <v>12.342199295</v>
      </c>
      <c r="I5" s="9">
        <v>31.03503716805</v>
      </c>
      <c r="K5" s="8" t="s">
        <v>73</v>
      </c>
      <c r="L5" s="14">
        <v>5045.6057039531997</v>
      </c>
      <c r="M5" s="14">
        <f t="shared" ref="M5:M10" si="2">C5*21</f>
        <v>147.189224979594</v>
      </c>
      <c r="N5" s="14">
        <f t="shared" si="0"/>
        <v>46.475800074719004</v>
      </c>
      <c r="O5" s="14">
        <v>0</v>
      </c>
      <c r="P5" s="15">
        <f t="shared" ref="P5:P56" si="3">SUM(L5:O5)</f>
        <v>5239.2707290075123</v>
      </c>
      <c r="R5" s="358" t="s">
        <v>345</v>
      </c>
      <c r="S5" s="9">
        <v>5045.6057039531997</v>
      </c>
      <c r="T5" s="9">
        <v>7.0090107133139998</v>
      </c>
      <c r="U5" s="9">
        <v>0.14992193572490001</v>
      </c>
      <c r="V5" s="9">
        <v>0</v>
      </c>
      <c r="W5" s="9">
        <v>12.950097395</v>
      </c>
      <c r="X5" s="9">
        <v>101.042662549</v>
      </c>
      <c r="Y5" s="9">
        <v>12.342199295</v>
      </c>
      <c r="Z5" s="9">
        <v>31.03503716805</v>
      </c>
      <c r="AB5" s="358" t="s">
        <v>345</v>
      </c>
      <c r="AC5" s="14">
        <v>5045.6057039531997</v>
      </c>
      <c r="AD5" s="14">
        <f t="shared" ref="AD5:AD10" si="4">T5*21</f>
        <v>147.189224979594</v>
      </c>
      <c r="AE5" s="14">
        <f t="shared" si="1"/>
        <v>46.475800074719004</v>
      </c>
      <c r="AF5" s="14">
        <v>0</v>
      </c>
      <c r="AG5" s="15">
        <f t="shared" ref="AG5:AG30" si="5">SUM(AC5:AF5)</f>
        <v>5239.2707290075123</v>
      </c>
    </row>
    <row r="6" spans="1:33">
      <c r="A6" s="8" t="s">
        <v>77</v>
      </c>
      <c r="B6" s="9">
        <v>5042.7391363607003</v>
      </c>
      <c r="C6" s="9">
        <v>2.295817361318</v>
      </c>
      <c r="D6" s="9">
        <v>0.14992193572490001</v>
      </c>
      <c r="E6" s="9">
        <v>0</v>
      </c>
      <c r="F6" s="9">
        <v>12.950097395</v>
      </c>
      <c r="G6" s="9">
        <v>101.042662549</v>
      </c>
      <c r="H6" s="9">
        <v>8.2200789350000001</v>
      </c>
      <c r="I6" s="9">
        <v>31.03503716805</v>
      </c>
      <c r="K6" s="8" t="s">
        <v>77</v>
      </c>
      <c r="L6" s="14">
        <v>5042.7391363607003</v>
      </c>
      <c r="M6" s="14">
        <f t="shared" si="2"/>
        <v>48.212164587677997</v>
      </c>
      <c r="N6" s="14">
        <f t="shared" si="0"/>
        <v>46.475800074719004</v>
      </c>
      <c r="O6" s="14">
        <v>0</v>
      </c>
      <c r="P6" s="15">
        <f t="shared" si="3"/>
        <v>5137.4271010230968</v>
      </c>
      <c r="R6" s="358" t="s">
        <v>346</v>
      </c>
      <c r="S6" s="9">
        <v>5042.7391363607003</v>
      </c>
      <c r="T6" s="9">
        <v>2.295817361318</v>
      </c>
      <c r="U6" s="9">
        <v>0.14992193572490001</v>
      </c>
      <c r="V6" s="9">
        <v>0</v>
      </c>
      <c r="W6" s="9">
        <v>12.950097395</v>
      </c>
      <c r="X6" s="9">
        <v>101.042662549</v>
      </c>
      <c r="Y6" s="9">
        <v>8.2200789350000001</v>
      </c>
      <c r="Z6" s="9">
        <v>31.03503716805</v>
      </c>
      <c r="AB6" s="358" t="s">
        <v>346</v>
      </c>
      <c r="AC6" s="14">
        <v>5042.7391363607003</v>
      </c>
      <c r="AD6" s="14">
        <f t="shared" si="4"/>
        <v>48.212164587677997</v>
      </c>
      <c r="AE6" s="14">
        <f t="shared" si="1"/>
        <v>46.475800074719004</v>
      </c>
      <c r="AF6" s="14">
        <v>0</v>
      </c>
      <c r="AG6" s="15">
        <f t="shared" si="5"/>
        <v>5137.4271010230968</v>
      </c>
    </row>
    <row r="7" spans="1:33">
      <c r="A7" s="10" t="s">
        <v>81</v>
      </c>
      <c r="B7" s="11">
        <v>1939.7442943287001</v>
      </c>
      <c r="C7" s="11">
        <v>2.6822640363E-2</v>
      </c>
      <c r="D7" s="11">
        <v>2.3031597078899999E-2</v>
      </c>
      <c r="E7" s="12"/>
      <c r="F7" s="11">
        <v>3.7349341229999999</v>
      </c>
      <c r="G7" s="11">
        <v>1.7132122430000001</v>
      </c>
      <c r="H7" s="11">
        <v>0.26818647400000001</v>
      </c>
      <c r="I7" s="11">
        <v>24.041685514000001</v>
      </c>
      <c r="K7" s="10" t="s">
        <v>81</v>
      </c>
      <c r="L7" s="11">
        <v>1939.7442943287001</v>
      </c>
      <c r="M7" s="13">
        <f t="shared" si="2"/>
        <v>0.56327544762299997</v>
      </c>
      <c r="N7" s="11">
        <f t="shared" si="0"/>
        <v>7.1397950944589992</v>
      </c>
      <c r="O7" s="12"/>
      <c r="P7" s="16">
        <f t="shared" si="3"/>
        <v>1947.4473648707822</v>
      </c>
      <c r="R7" s="359" t="s">
        <v>347</v>
      </c>
      <c r="S7" s="11">
        <v>1939.7442943287001</v>
      </c>
      <c r="T7" s="11">
        <v>2.6822640363E-2</v>
      </c>
      <c r="U7" s="11">
        <v>2.3031597078899999E-2</v>
      </c>
      <c r="V7" s="12"/>
      <c r="W7" s="11">
        <v>3.7349341229999999</v>
      </c>
      <c r="X7" s="11">
        <v>1.7132122430000001</v>
      </c>
      <c r="Y7" s="11">
        <v>0.26818647400000001</v>
      </c>
      <c r="Z7" s="11">
        <v>24.041685514000001</v>
      </c>
      <c r="AB7" s="359" t="s">
        <v>347</v>
      </c>
      <c r="AC7" s="11">
        <v>1939.7442943287001</v>
      </c>
      <c r="AD7" s="13">
        <f t="shared" si="4"/>
        <v>0.56327544762299997</v>
      </c>
      <c r="AE7" s="11">
        <f t="shared" si="1"/>
        <v>7.1397950944589992</v>
      </c>
      <c r="AF7" s="12"/>
      <c r="AG7" s="16">
        <f t="shared" si="5"/>
        <v>1947.4473648707822</v>
      </c>
    </row>
    <row r="8" spans="1:33" ht="26.4">
      <c r="A8" s="10" t="s">
        <v>85</v>
      </c>
      <c r="B8" s="11">
        <v>864.54312708500004</v>
      </c>
      <c r="C8" s="11">
        <v>2.429520806E-2</v>
      </c>
      <c r="D8" s="11">
        <v>3.1499887379999999E-3</v>
      </c>
      <c r="E8" s="12"/>
      <c r="F8" s="11">
        <v>1.5136659809999999</v>
      </c>
      <c r="G8" s="11">
        <v>1.2506277020000001</v>
      </c>
      <c r="H8" s="11">
        <v>0.39259813599999999</v>
      </c>
      <c r="I8" s="11">
        <v>0.84931771705000003</v>
      </c>
      <c r="K8" s="10" t="s">
        <v>85</v>
      </c>
      <c r="L8" s="11">
        <v>864.54312708500004</v>
      </c>
      <c r="M8" s="13">
        <f t="shared" si="2"/>
        <v>0.51019936925999998</v>
      </c>
      <c r="N8" s="11">
        <f t="shared" si="0"/>
        <v>0.97649650877999994</v>
      </c>
      <c r="O8" s="12"/>
      <c r="P8" s="16">
        <f t="shared" si="3"/>
        <v>866.02982296304003</v>
      </c>
      <c r="R8" s="359" t="s">
        <v>348</v>
      </c>
      <c r="S8" s="11">
        <v>864.54312708500004</v>
      </c>
      <c r="T8" s="11">
        <v>2.429520806E-2</v>
      </c>
      <c r="U8" s="11">
        <v>3.1499887379999999E-3</v>
      </c>
      <c r="V8" s="12"/>
      <c r="W8" s="11">
        <v>1.5136659809999999</v>
      </c>
      <c r="X8" s="11">
        <v>1.2506277020000001</v>
      </c>
      <c r="Y8" s="11">
        <v>0.39259813599999999</v>
      </c>
      <c r="Z8" s="11">
        <v>0.84931771705000003</v>
      </c>
      <c r="AB8" s="359" t="s">
        <v>348</v>
      </c>
      <c r="AC8" s="11">
        <v>864.54312708500004</v>
      </c>
      <c r="AD8" s="13">
        <f t="shared" si="4"/>
        <v>0.51019936925999998</v>
      </c>
      <c r="AE8" s="11">
        <f t="shared" si="1"/>
        <v>0.97649650877999994</v>
      </c>
      <c r="AF8" s="12"/>
      <c r="AG8" s="16">
        <f t="shared" si="5"/>
        <v>866.02982296304003</v>
      </c>
    </row>
    <row r="9" spans="1:33">
      <c r="A9" s="10" t="s">
        <v>89</v>
      </c>
      <c r="B9" s="11">
        <v>1311.2308841849999</v>
      </c>
      <c r="C9" s="11">
        <v>0.43504493329499999</v>
      </c>
      <c r="D9" s="11">
        <v>0.11293340618</v>
      </c>
      <c r="E9" s="12"/>
      <c r="F9" s="11">
        <v>6.7127999999999997</v>
      </c>
      <c r="G9" s="11">
        <v>32.035800000000002</v>
      </c>
      <c r="H9" s="11">
        <v>4.2595999999999998</v>
      </c>
      <c r="I9" s="11">
        <v>3.807E-2</v>
      </c>
      <c r="K9" s="10" t="s">
        <v>89</v>
      </c>
      <c r="L9" s="11">
        <v>1311.2308841849999</v>
      </c>
      <c r="M9" s="13">
        <f t="shared" si="2"/>
        <v>9.1359435991950004</v>
      </c>
      <c r="N9" s="11">
        <f t="shared" si="0"/>
        <v>35.009355915800001</v>
      </c>
      <c r="O9" s="12"/>
      <c r="P9" s="16">
        <f t="shared" si="3"/>
        <v>1355.3761836999947</v>
      </c>
      <c r="R9" s="359" t="s">
        <v>349</v>
      </c>
      <c r="S9" s="11">
        <v>1311.2308841849999</v>
      </c>
      <c r="T9" s="11">
        <v>0.43504493329499999</v>
      </c>
      <c r="U9" s="11">
        <v>0.11293340618</v>
      </c>
      <c r="V9" s="12"/>
      <c r="W9" s="11">
        <v>6.7127999999999997</v>
      </c>
      <c r="X9" s="11">
        <v>32.035800000000002</v>
      </c>
      <c r="Y9" s="11">
        <v>4.2595999999999998</v>
      </c>
      <c r="Z9" s="11">
        <v>3.807E-2</v>
      </c>
      <c r="AB9" s="359" t="s">
        <v>349</v>
      </c>
      <c r="AC9" s="11">
        <v>1311.2308841849999</v>
      </c>
      <c r="AD9" s="13">
        <f t="shared" si="4"/>
        <v>9.1359435991950004</v>
      </c>
      <c r="AE9" s="11">
        <f t="shared" si="1"/>
        <v>35.009355915800001</v>
      </c>
      <c r="AF9" s="12"/>
      <c r="AG9" s="16">
        <f t="shared" si="5"/>
        <v>1355.3761836999947</v>
      </c>
    </row>
    <row r="10" spans="1:33">
      <c r="A10" s="10" t="s">
        <v>93</v>
      </c>
      <c r="B10" s="11">
        <v>927.22083076199999</v>
      </c>
      <c r="C10" s="11">
        <v>1.8096545796000001</v>
      </c>
      <c r="D10" s="11">
        <v>1.0806943728E-2</v>
      </c>
      <c r="E10" s="12"/>
      <c r="F10" s="11">
        <v>0.98869729100000003</v>
      </c>
      <c r="G10" s="11">
        <v>66.043022604000001</v>
      </c>
      <c r="H10" s="11">
        <v>3.2996943249999999</v>
      </c>
      <c r="I10" s="11">
        <v>6.1059639370000003</v>
      </c>
      <c r="K10" s="10" t="s">
        <v>93</v>
      </c>
      <c r="L10" s="11">
        <v>927.22083076199999</v>
      </c>
      <c r="M10" s="13">
        <f t="shared" si="2"/>
        <v>38.002746171600002</v>
      </c>
      <c r="N10" s="11">
        <f t="shared" si="0"/>
        <v>3.3501525556799998</v>
      </c>
      <c r="O10" s="12"/>
      <c r="P10" s="16">
        <f t="shared" si="3"/>
        <v>968.57372948928003</v>
      </c>
      <c r="R10" s="359" t="s">
        <v>350</v>
      </c>
      <c r="S10" s="11">
        <v>927.22083076199999</v>
      </c>
      <c r="T10" s="11">
        <v>1.8096545796000001</v>
      </c>
      <c r="U10" s="11">
        <v>1.0806943728E-2</v>
      </c>
      <c r="V10" s="12"/>
      <c r="W10" s="11">
        <v>0.98869729100000003</v>
      </c>
      <c r="X10" s="11">
        <v>66.043022604000001</v>
      </c>
      <c r="Y10" s="11">
        <v>3.2996943249999999</v>
      </c>
      <c r="Z10" s="11">
        <v>6.1059639370000003</v>
      </c>
      <c r="AB10" s="359" t="s">
        <v>350</v>
      </c>
      <c r="AC10" s="11">
        <v>927.22083076199999</v>
      </c>
      <c r="AD10" s="13">
        <f t="shared" si="4"/>
        <v>38.002746171600002</v>
      </c>
      <c r="AE10" s="11">
        <f t="shared" si="1"/>
        <v>3.3501525556799998</v>
      </c>
      <c r="AF10" s="12"/>
      <c r="AG10" s="16">
        <f t="shared" si="5"/>
        <v>968.57372948928003</v>
      </c>
    </row>
    <row r="11" spans="1:33">
      <c r="A11" s="8" t="s">
        <v>96</v>
      </c>
      <c r="B11" s="9">
        <v>2.8665675924961</v>
      </c>
      <c r="C11" s="9">
        <v>4.7131933519959999</v>
      </c>
      <c r="D11" s="9">
        <v>0</v>
      </c>
      <c r="E11" s="9">
        <v>0</v>
      </c>
      <c r="F11" s="9">
        <v>0</v>
      </c>
      <c r="G11" s="9">
        <v>0</v>
      </c>
      <c r="H11" s="9">
        <v>4.1221203600000003</v>
      </c>
      <c r="I11" s="9">
        <v>0</v>
      </c>
      <c r="K11" s="8" t="s">
        <v>96</v>
      </c>
      <c r="L11" s="14">
        <v>2.8665675924961</v>
      </c>
      <c r="M11" s="14">
        <f>C11*21</f>
        <v>98.977060391915998</v>
      </c>
      <c r="N11" s="14">
        <v>0</v>
      </c>
      <c r="O11" s="14">
        <v>0</v>
      </c>
      <c r="P11" s="15">
        <f t="shared" si="3"/>
        <v>101.84362798441209</v>
      </c>
      <c r="R11" s="358" t="s">
        <v>351</v>
      </c>
      <c r="S11" s="9">
        <v>2.8665675924961</v>
      </c>
      <c r="T11" s="9">
        <v>4.7131933519959999</v>
      </c>
      <c r="U11" s="9">
        <v>0</v>
      </c>
      <c r="V11" s="9">
        <v>0</v>
      </c>
      <c r="W11" s="9">
        <v>0</v>
      </c>
      <c r="X11" s="9">
        <v>0</v>
      </c>
      <c r="Y11" s="9">
        <v>4.1221203600000003</v>
      </c>
      <c r="Z11" s="9">
        <v>0</v>
      </c>
      <c r="AB11" s="358" t="s">
        <v>351</v>
      </c>
      <c r="AC11" s="14">
        <v>2.8665675924961</v>
      </c>
      <c r="AD11" s="14">
        <f>T11*21</f>
        <v>98.977060391915998</v>
      </c>
      <c r="AE11" s="14">
        <v>0</v>
      </c>
      <c r="AF11" s="14">
        <v>0</v>
      </c>
      <c r="AG11" s="15">
        <f t="shared" si="5"/>
        <v>101.84362798441209</v>
      </c>
    </row>
    <row r="12" spans="1:33">
      <c r="A12" s="10" t="s">
        <v>99</v>
      </c>
      <c r="B12" s="11">
        <v>1.1094740999999999</v>
      </c>
      <c r="C12" s="11">
        <v>0.38957016</v>
      </c>
      <c r="D12" s="11">
        <v>0</v>
      </c>
      <c r="E12" s="12"/>
      <c r="F12" s="11">
        <v>0</v>
      </c>
      <c r="G12" s="11">
        <v>0</v>
      </c>
      <c r="H12" s="11">
        <v>0.51407999999999998</v>
      </c>
      <c r="I12" s="11">
        <v>0</v>
      </c>
      <c r="K12" s="10" t="s">
        <v>99</v>
      </c>
      <c r="L12" s="11">
        <v>1.1094740999999999</v>
      </c>
      <c r="M12" s="11">
        <f>C12*21</f>
        <v>8.1809733599999994</v>
      </c>
      <c r="N12" s="11">
        <v>0</v>
      </c>
      <c r="O12" s="12"/>
      <c r="P12" s="16">
        <f t="shared" si="3"/>
        <v>9.2904474599999993</v>
      </c>
      <c r="R12" s="359" t="s">
        <v>352</v>
      </c>
      <c r="S12" s="11">
        <v>1.1094740999999999</v>
      </c>
      <c r="T12" s="11">
        <v>0.38957016</v>
      </c>
      <c r="U12" s="11">
        <v>0</v>
      </c>
      <c r="V12" s="12"/>
      <c r="W12" s="11">
        <v>0</v>
      </c>
      <c r="X12" s="11">
        <v>0</v>
      </c>
      <c r="Y12" s="11">
        <v>0.51407999999999998</v>
      </c>
      <c r="Z12" s="11">
        <v>0</v>
      </c>
      <c r="AB12" s="359" t="s">
        <v>352</v>
      </c>
      <c r="AC12" s="11">
        <v>1.1094740999999999</v>
      </c>
      <c r="AD12" s="11">
        <f>T12*21</f>
        <v>8.1809733599999994</v>
      </c>
      <c r="AE12" s="11">
        <v>0</v>
      </c>
      <c r="AF12" s="12"/>
      <c r="AG12" s="16">
        <f t="shared" si="5"/>
        <v>9.2904474599999993</v>
      </c>
    </row>
    <row r="13" spans="1:33">
      <c r="A13" s="10" t="s">
        <v>102</v>
      </c>
      <c r="B13" s="11">
        <v>1.7570934924960999</v>
      </c>
      <c r="C13" s="11">
        <v>4.323623191996</v>
      </c>
      <c r="D13" s="11">
        <v>0</v>
      </c>
      <c r="E13" s="12"/>
      <c r="F13" s="11">
        <v>0</v>
      </c>
      <c r="G13" s="11">
        <v>0</v>
      </c>
      <c r="H13" s="11">
        <v>3.6080403599999999</v>
      </c>
      <c r="I13" s="11">
        <v>0</v>
      </c>
      <c r="K13" s="10" t="s">
        <v>102</v>
      </c>
      <c r="L13" s="11">
        <v>1.7570934924960999</v>
      </c>
      <c r="M13" s="11">
        <f>C13*21</f>
        <v>90.796087031916002</v>
      </c>
      <c r="N13" s="11">
        <v>0</v>
      </c>
      <c r="O13" s="12"/>
      <c r="P13" s="16">
        <f t="shared" si="3"/>
        <v>92.553180524412099</v>
      </c>
      <c r="R13" s="359" t="s">
        <v>353</v>
      </c>
      <c r="S13" s="11">
        <v>1.7570934924960999</v>
      </c>
      <c r="T13" s="11">
        <v>4.323623191996</v>
      </c>
      <c r="U13" s="11">
        <v>0</v>
      </c>
      <c r="V13" s="12"/>
      <c r="W13" s="11">
        <v>0</v>
      </c>
      <c r="X13" s="11">
        <v>0</v>
      </c>
      <c r="Y13" s="11">
        <v>3.6080403599999999</v>
      </c>
      <c r="Z13" s="11">
        <v>0</v>
      </c>
      <c r="AB13" s="359" t="s">
        <v>353</v>
      </c>
      <c r="AC13" s="11">
        <v>1.7570934924960999</v>
      </c>
      <c r="AD13" s="11">
        <f>T13*21</f>
        <v>90.796087031916002</v>
      </c>
      <c r="AE13" s="11">
        <v>0</v>
      </c>
      <c r="AF13" s="12"/>
      <c r="AG13" s="16">
        <f t="shared" si="5"/>
        <v>92.553180524412099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538.33061476961495</v>
      </c>
      <c r="M15" s="14">
        <f>C16*21</f>
        <v>0</v>
      </c>
      <c r="N15" s="14">
        <f>D16*310</f>
        <v>0</v>
      </c>
      <c r="O15" s="14">
        <v>17.895923591710599</v>
      </c>
      <c r="P15" s="15">
        <f t="shared" si="3"/>
        <v>556.22653836132554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538.33061476961495</v>
      </c>
      <c r="AD15" s="14">
        <f>T16*21</f>
        <v>0</v>
      </c>
      <c r="AE15" s="14">
        <f>U16*310</f>
        <v>0</v>
      </c>
      <c r="AF15" s="14">
        <v>17.895923591710599</v>
      </c>
      <c r="AG15" s="15">
        <f t="shared" si="5"/>
        <v>556.22653836132554</v>
      </c>
    </row>
    <row r="16" spans="1:33" ht="26.4">
      <c r="A16" s="8" t="s">
        <v>74</v>
      </c>
      <c r="B16" s="9">
        <v>538.33061476961495</v>
      </c>
      <c r="C16" s="9">
        <v>0</v>
      </c>
      <c r="D16" s="9">
        <v>0</v>
      </c>
      <c r="E16" s="9">
        <v>17.895923591710599</v>
      </c>
      <c r="F16" s="9">
        <v>7.0000000000000001E-3</v>
      </c>
      <c r="G16" s="9">
        <v>2.1185999999999998</v>
      </c>
      <c r="H16" s="9">
        <v>3.86206</v>
      </c>
      <c r="I16" s="9">
        <v>0.38119999999999998</v>
      </c>
      <c r="K16" s="8" t="s">
        <v>78</v>
      </c>
      <c r="L16" s="14">
        <v>529.28135546294902</v>
      </c>
      <c r="M16" s="14">
        <v>0</v>
      </c>
      <c r="N16" s="14">
        <v>0</v>
      </c>
      <c r="O16" s="14">
        <v>0</v>
      </c>
      <c r="P16" s="15">
        <f t="shared" si="3"/>
        <v>529.28135546294902</v>
      </c>
      <c r="R16" s="358" t="s">
        <v>356</v>
      </c>
      <c r="S16" s="9">
        <v>538.33061476961495</v>
      </c>
      <c r="T16" s="9">
        <v>0</v>
      </c>
      <c r="U16" s="9">
        <v>0</v>
      </c>
      <c r="V16" s="9">
        <v>17.895923591710599</v>
      </c>
      <c r="W16" s="9">
        <v>7.0000000000000001E-3</v>
      </c>
      <c r="X16" s="9">
        <v>2.1185999999999998</v>
      </c>
      <c r="Y16" s="9">
        <v>3.86206</v>
      </c>
      <c r="Z16" s="9">
        <v>0.38119999999999998</v>
      </c>
      <c r="AB16" s="358" t="s">
        <v>357</v>
      </c>
      <c r="AC16" s="14">
        <v>529.28135546294902</v>
      </c>
      <c r="AD16" s="14">
        <v>0</v>
      </c>
      <c r="AE16" s="14">
        <v>0</v>
      </c>
      <c r="AF16" s="14">
        <v>0</v>
      </c>
      <c r="AG16" s="15">
        <f t="shared" si="5"/>
        <v>529.28135546294902</v>
      </c>
    </row>
    <row r="17" spans="1:33">
      <c r="A17" s="8" t="s">
        <v>78</v>
      </c>
      <c r="B17" s="9">
        <v>529.28135546294902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485.21967119999999</v>
      </c>
      <c r="M17" s="12"/>
      <c r="N17" s="12"/>
      <c r="O17" s="12"/>
      <c r="P17" s="16">
        <f t="shared" si="3"/>
        <v>485.21967119999999</v>
      </c>
      <c r="R17" s="358" t="s">
        <v>357</v>
      </c>
      <c r="S17" s="9">
        <v>529.28135546294902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485.21967119999999</v>
      </c>
      <c r="AD17" s="12"/>
      <c r="AE17" s="12"/>
      <c r="AF17" s="12"/>
      <c r="AG17" s="16">
        <f t="shared" si="5"/>
        <v>485.21967119999999</v>
      </c>
    </row>
    <row r="18" spans="1:33">
      <c r="A18" s="10" t="s">
        <v>82</v>
      </c>
      <c r="B18" s="11">
        <v>485.21967119999999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7.5883500000000002</v>
      </c>
      <c r="M18" s="12"/>
      <c r="N18" s="12"/>
      <c r="O18" s="12"/>
      <c r="P18" s="16">
        <f t="shared" si="3"/>
        <v>7.5883500000000002</v>
      </c>
      <c r="R18" s="359" t="s">
        <v>358</v>
      </c>
      <c r="S18" s="11">
        <v>485.21967119999999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7.5883500000000002</v>
      </c>
      <c r="AD18" s="12"/>
      <c r="AE18" s="12"/>
      <c r="AF18" s="12"/>
      <c r="AG18" s="16">
        <f t="shared" si="5"/>
        <v>7.5883500000000002</v>
      </c>
    </row>
    <row r="19" spans="1:33">
      <c r="A19" s="10" t="s">
        <v>86</v>
      </c>
      <c r="B19" s="11">
        <v>7.5883500000000002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16.814459377799999</v>
      </c>
      <c r="M19" s="12"/>
      <c r="N19" s="12"/>
      <c r="O19" s="12"/>
      <c r="P19" s="16">
        <f t="shared" si="3"/>
        <v>16.814459377799999</v>
      </c>
      <c r="R19" s="359" t="s">
        <v>359</v>
      </c>
      <c r="S19" s="11">
        <v>7.5883500000000002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16.814459377799999</v>
      </c>
      <c r="AD19" s="12"/>
      <c r="AE19" s="12"/>
      <c r="AF19" s="12"/>
      <c r="AG19" s="16">
        <f t="shared" si="5"/>
        <v>16.814459377799999</v>
      </c>
    </row>
    <row r="20" spans="1:33">
      <c r="A20" s="10" t="s">
        <v>90</v>
      </c>
      <c r="B20" s="11">
        <v>16.814459377799999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19.658874885148698</v>
      </c>
      <c r="M20" s="12"/>
      <c r="N20" s="12"/>
      <c r="O20" s="12"/>
      <c r="P20" s="16">
        <f t="shared" si="3"/>
        <v>19.658874885148698</v>
      </c>
      <c r="R20" s="359" t="s">
        <v>360</v>
      </c>
      <c r="S20" s="11">
        <v>16.814459377799999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19.658874885148698</v>
      </c>
      <c r="AD20" s="12"/>
      <c r="AE20" s="12"/>
      <c r="AF20" s="12"/>
      <c r="AG20" s="16">
        <f t="shared" si="5"/>
        <v>19.658874885148698</v>
      </c>
    </row>
    <row r="21" spans="1:33">
      <c r="A21" s="10" t="s">
        <v>94</v>
      </c>
      <c r="B21" s="11">
        <v>19.658874885148698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3.30051264</v>
      </c>
      <c r="M21" s="14">
        <v>0</v>
      </c>
      <c r="N21" s="14">
        <v>0</v>
      </c>
      <c r="O21" s="14">
        <v>0</v>
      </c>
      <c r="P21" s="15">
        <f t="shared" si="3"/>
        <v>3.30051264</v>
      </c>
      <c r="R21" s="359" t="s">
        <v>361</v>
      </c>
      <c r="S21" s="11">
        <v>19.658874885148698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3.30051264</v>
      </c>
      <c r="AD21" s="14">
        <v>0</v>
      </c>
      <c r="AE21" s="14">
        <v>0</v>
      </c>
      <c r="AF21" s="14">
        <v>0</v>
      </c>
      <c r="AG21" s="15">
        <f t="shared" si="5"/>
        <v>3.30051264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3.5675640000000002E-2</v>
      </c>
      <c r="M22" s="11">
        <v>0</v>
      </c>
      <c r="N22" s="12"/>
      <c r="O22" s="12"/>
      <c r="P22" s="16">
        <f t="shared" si="3"/>
        <v>3.5675640000000002E-2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3.5675640000000002E-2</v>
      </c>
      <c r="AD22" s="11">
        <v>0</v>
      </c>
      <c r="AE22" s="12"/>
      <c r="AF22" s="12"/>
      <c r="AG22" s="16">
        <f t="shared" si="5"/>
        <v>3.5675640000000002E-2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5.74874666666667</v>
      </c>
      <c r="M23" s="14">
        <v>0</v>
      </c>
      <c r="N23" s="14">
        <v>0</v>
      </c>
      <c r="O23" s="14">
        <v>0</v>
      </c>
      <c r="P23" s="15">
        <f t="shared" si="3"/>
        <v>5.74874666666667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5.74874666666667</v>
      </c>
      <c r="AD23" s="14">
        <v>0</v>
      </c>
      <c r="AE23" s="14">
        <v>0</v>
      </c>
      <c r="AF23" s="14">
        <v>0</v>
      </c>
      <c r="AG23" s="15">
        <f t="shared" si="5"/>
        <v>5.74874666666667</v>
      </c>
    </row>
    <row r="24" spans="1:33">
      <c r="A24" s="8" t="s">
        <v>97</v>
      </c>
      <c r="B24" s="9">
        <v>3.30051264</v>
      </c>
      <c r="C24" s="9">
        <v>0</v>
      </c>
      <c r="D24" s="9">
        <v>0</v>
      </c>
      <c r="E24" s="9">
        <v>0</v>
      </c>
      <c r="F24" s="9">
        <v>4.0000000000000001E-3</v>
      </c>
      <c r="G24" s="9">
        <v>2.1021100000000001</v>
      </c>
      <c r="H24" s="9">
        <v>0</v>
      </c>
      <c r="I24" s="9">
        <v>0.37519999999999998</v>
      </c>
      <c r="K24" s="10" t="s">
        <v>105</v>
      </c>
      <c r="L24" s="11">
        <v>5.4633333333333303</v>
      </c>
      <c r="M24" s="12"/>
      <c r="N24" s="12"/>
      <c r="O24" s="12"/>
      <c r="P24" s="16">
        <f t="shared" si="3"/>
        <v>5.4633333333333303</v>
      </c>
      <c r="R24" s="358" t="s">
        <v>364</v>
      </c>
      <c r="S24" s="9">
        <v>3.30051264</v>
      </c>
      <c r="T24" s="9">
        <v>0</v>
      </c>
      <c r="U24" s="9">
        <v>0</v>
      </c>
      <c r="V24" s="9">
        <v>0</v>
      </c>
      <c r="W24" s="9">
        <v>4.0000000000000001E-3</v>
      </c>
      <c r="X24" s="9">
        <v>2.1021100000000001</v>
      </c>
      <c r="Y24" s="9">
        <v>0</v>
      </c>
      <c r="Z24" s="9">
        <v>0.37519999999999998</v>
      </c>
      <c r="AB24" s="359" t="s">
        <v>368</v>
      </c>
      <c r="AC24" s="11">
        <v>5.4633333333333303</v>
      </c>
      <c r="AD24" s="12"/>
      <c r="AE24" s="12"/>
      <c r="AF24" s="12"/>
      <c r="AG24" s="16">
        <f t="shared" si="5"/>
        <v>5.4633333333333303</v>
      </c>
    </row>
    <row r="25" spans="1:33">
      <c r="A25" s="10" t="s">
        <v>100</v>
      </c>
      <c r="B25" s="11">
        <v>3.5675640000000002E-2</v>
      </c>
      <c r="C25" s="11">
        <v>0</v>
      </c>
      <c r="D25" s="12"/>
      <c r="E25" s="12"/>
      <c r="F25" s="11">
        <v>4.0000000000000001E-3</v>
      </c>
      <c r="G25" s="11">
        <v>2.3E-2</v>
      </c>
      <c r="H25" s="11">
        <v>0</v>
      </c>
      <c r="I25" s="11">
        <v>0</v>
      </c>
      <c r="K25" s="10" t="s">
        <v>107</v>
      </c>
      <c r="L25" s="11">
        <v>0.28541333333333302</v>
      </c>
      <c r="M25" s="12"/>
      <c r="N25" s="12"/>
      <c r="O25" s="12"/>
      <c r="P25" s="16">
        <f t="shared" si="3"/>
        <v>0.28541333333333302</v>
      </c>
      <c r="R25" s="359" t="s">
        <v>365</v>
      </c>
      <c r="S25" s="11">
        <v>3.5675640000000002E-2</v>
      </c>
      <c r="T25" s="11">
        <v>0</v>
      </c>
      <c r="U25" s="12"/>
      <c r="V25" s="12"/>
      <c r="W25" s="11">
        <v>4.0000000000000001E-3</v>
      </c>
      <c r="X25" s="11">
        <v>2.3E-2</v>
      </c>
      <c r="Y25" s="11">
        <v>0</v>
      </c>
      <c r="Z25" s="11">
        <v>0</v>
      </c>
      <c r="AB25" s="359" t="s">
        <v>369</v>
      </c>
      <c r="AC25" s="11">
        <v>0.28541333333333302</v>
      </c>
      <c r="AD25" s="12"/>
      <c r="AE25" s="12"/>
      <c r="AF25" s="12"/>
      <c r="AG25" s="16">
        <f t="shared" si="5"/>
        <v>0.28541333333333302</v>
      </c>
    </row>
    <row r="26" spans="1:33" ht="26.4">
      <c r="A26" s="122" t="s">
        <v>194</v>
      </c>
      <c r="B26" s="123">
        <v>3.264837</v>
      </c>
      <c r="C26" s="123">
        <v>0</v>
      </c>
      <c r="D26" s="123">
        <v>0</v>
      </c>
      <c r="E26" s="123">
        <v>0</v>
      </c>
      <c r="F26" s="123">
        <v>0</v>
      </c>
      <c r="G26" s="123">
        <v>2.07911</v>
      </c>
      <c r="H26" s="123">
        <v>0</v>
      </c>
      <c r="I26" s="123">
        <v>0.37519999999999998</v>
      </c>
      <c r="K26" s="8" t="s">
        <v>109</v>
      </c>
      <c r="L26" s="14">
        <v>0</v>
      </c>
      <c r="M26" s="14">
        <v>0</v>
      </c>
      <c r="N26" s="14">
        <v>0</v>
      </c>
      <c r="O26" s="14">
        <v>17.895923591710599</v>
      </c>
      <c r="P26" s="15">
        <f t="shared" si="3"/>
        <v>17.895923591710599</v>
      </c>
      <c r="R26" s="359" t="s">
        <v>366</v>
      </c>
      <c r="S26" s="123">
        <v>3.264837</v>
      </c>
      <c r="T26" s="123">
        <v>0</v>
      </c>
      <c r="U26" s="123">
        <v>0</v>
      </c>
      <c r="V26" s="123">
        <v>0</v>
      </c>
      <c r="W26" s="123">
        <v>0</v>
      </c>
      <c r="X26" s="123">
        <v>2.07911</v>
      </c>
      <c r="Y26" s="123">
        <v>0</v>
      </c>
      <c r="Z26" s="123">
        <v>0.37519999999999998</v>
      </c>
      <c r="AB26" s="358" t="s">
        <v>373</v>
      </c>
      <c r="AC26" s="14">
        <v>0</v>
      </c>
      <c r="AD26" s="14">
        <v>0</v>
      </c>
      <c r="AE26" s="14">
        <v>0</v>
      </c>
      <c r="AF26" s="14">
        <v>17.895923591710599</v>
      </c>
      <c r="AG26" s="15">
        <f t="shared" si="5"/>
        <v>17.895923591710599</v>
      </c>
    </row>
    <row r="27" spans="1:33" ht="26.4">
      <c r="A27" s="8" t="s">
        <v>103</v>
      </c>
      <c r="B27" s="9">
        <v>5.74874666666667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1.16686</v>
      </c>
      <c r="I27" s="9">
        <v>0</v>
      </c>
      <c r="K27" s="10" t="s">
        <v>111</v>
      </c>
      <c r="L27" s="12"/>
      <c r="M27" s="12"/>
      <c r="N27" s="12"/>
      <c r="O27" s="11">
        <v>17.895923591710599</v>
      </c>
      <c r="P27" s="16">
        <f t="shared" si="3"/>
        <v>17.895923591710599</v>
      </c>
      <c r="R27" s="358" t="s">
        <v>367</v>
      </c>
      <c r="S27" s="9">
        <v>5.74874666666667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1.16686</v>
      </c>
      <c r="Z27" s="9">
        <v>0</v>
      </c>
      <c r="AB27" s="359" t="s">
        <v>374</v>
      </c>
      <c r="AC27" s="12"/>
      <c r="AD27" s="12"/>
      <c r="AE27" s="12"/>
      <c r="AF27" s="11">
        <v>17.895923591710599</v>
      </c>
      <c r="AG27" s="16">
        <f t="shared" si="5"/>
        <v>17.895923591710599</v>
      </c>
    </row>
    <row r="28" spans="1:33">
      <c r="A28" s="10" t="s">
        <v>105</v>
      </c>
      <c r="B28" s="11">
        <v>5.4633333333333303</v>
      </c>
      <c r="C28" s="12"/>
      <c r="D28" s="12"/>
      <c r="E28" s="12"/>
      <c r="F28" s="123">
        <v>0</v>
      </c>
      <c r="G28" s="123">
        <v>0</v>
      </c>
      <c r="H28" s="123">
        <v>0</v>
      </c>
      <c r="I28" s="123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5.4633333333333303</v>
      </c>
      <c r="T28" s="12"/>
      <c r="U28" s="12"/>
      <c r="V28" s="12"/>
      <c r="W28" s="123">
        <v>0</v>
      </c>
      <c r="X28" s="123">
        <v>0</v>
      </c>
      <c r="Y28" s="123">
        <v>0</v>
      </c>
      <c r="Z28" s="123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0.28541333333333302</v>
      </c>
      <c r="C29" s="12"/>
      <c r="D29" s="12"/>
      <c r="E29" s="12"/>
      <c r="F29" s="123">
        <v>0</v>
      </c>
      <c r="G29" s="123">
        <v>0</v>
      </c>
      <c r="H29" s="123">
        <v>0</v>
      </c>
      <c r="I29" s="123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0.28541333333333302</v>
      </c>
      <c r="T29" s="12"/>
      <c r="U29" s="12"/>
      <c r="V29" s="12"/>
      <c r="W29" s="123">
        <v>0</v>
      </c>
      <c r="X29" s="123">
        <v>0</v>
      </c>
      <c r="Y29" s="123">
        <v>0</v>
      </c>
      <c r="Z29" s="123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23">
        <v>0</v>
      </c>
      <c r="G30" s="123">
        <v>0</v>
      </c>
      <c r="H30" s="123">
        <v>1.165</v>
      </c>
      <c r="I30" s="123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23">
        <v>0</v>
      </c>
      <c r="X30" s="123">
        <v>0</v>
      </c>
      <c r="Y30" s="123">
        <v>1.165</v>
      </c>
      <c r="Z30" s="123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23">
        <v>0</v>
      </c>
      <c r="G31" s="123">
        <v>0</v>
      </c>
      <c r="H31" s="123">
        <v>1.8600000000000001E-3</v>
      </c>
      <c r="I31" s="123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23">
        <v>0</v>
      </c>
      <c r="X31" s="123">
        <v>0</v>
      </c>
      <c r="Y31" s="123">
        <v>1.8600000000000001E-3</v>
      </c>
      <c r="Z31" s="123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-10208.9288337945</v>
      </c>
      <c r="M32" s="14">
        <f>C46*21</f>
        <v>1936.9936992327368</v>
      </c>
      <c r="N32" s="14">
        <f>D46*310</f>
        <v>1612.5845925285309</v>
      </c>
      <c r="O32" s="14">
        <v>0</v>
      </c>
      <c r="P32" s="15">
        <f t="shared" si="3"/>
        <v>-6659.3505420332322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-10208.9288337945</v>
      </c>
      <c r="AD32" s="14">
        <f>T46*21</f>
        <v>1936.9936992327368</v>
      </c>
      <c r="AE32" s="14">
        <f>U46*310</f>
        <v>1612.5845925285309</v>
      </c>
      <c r="AF32" s="14">
        <v>0</v>
      </c>
      <c r="AG32" s="15">
        <f t="shared" ref="AG32:AG51" si="6">SUM(AC32:AF32)</f>
        <v>-6659.3505420332322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17.895923591710599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1896.6404499</v>
      </c>
      <c r="N33" s="14">
        <f>D47*310</f>
        <v>112.67051050704434</v>
      </c>
      <c r="O33" s="14">
        <v>0</v>
      </c>
      <c r="P33" s="15">
        <f t="shared" si="3"/>
        <v>2009.3109604070444</v>
      </c>
      <c r="R33" s="358" t="s">
        <v>373</v>
      </c>
      <c r="S33" s="9">
        <v>0</v>
      </c>
      <c r="T33" s="9">
        <v>0</v>
      </c>
      <c r="U33" s="9">
        <v>0</v>
      </c>
      <c r="V33" s="9">
        <v>17.895923591710599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1896.6404499</v>
      </c>
      <c r="AE33" s="14">
        <f>U47*310</f>
        <v>112.67051050704434</v>
      </c>
      <c r="AF33" s="14">
        <v>0</v>
      </c>
      <c r="AG33" s="15">
        <f t="shared" si="6"/>
        <v>2009.3109604070444</v>
      </c>
    </row>
    <row r="34" spans="1:33">
      <c r="A34" s="10" t="s">
        <v>111</v>
      </c>
      <c r="B34" s="12"/>
      <c r="C34" s="12"/>
      <c r="D34" s="12"/>
      <c r="E34" s="11">
        <v>17.895923591710599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1841.2835069999999</v>
      </c>
      <c r="N34" s="12"/>
      <c r="O34" s="12"/>
      <c r="P34" s="16">
        <f t="shared" si="3"/>
        <v>1841.2835069999999</v>
      </c>
      <c r="R34" s="359" t="s">
        <v>374</v>
      </c>
      <c r="S34" s="12"/>
      <c r="T34" s="12"/>
      <c r="U34" s="12"/>
      <c r="V34" s="11">
        <v>17.895923591710599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1841.2835069999999</v>
      </c>
      <c r="AE34" s="12"/>
      <c r="AF34" s="12"/>
      <c r="AG34" s="16">
        <f t="shared" si="6"/>
        <v>1841.2835069999999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55.3569429</v>
      </c>
      <c r="N35" s="11">
        <f>D49*310</f>
        <v>112.67051050704434</v>
      </c>
      <c r="O35" s="12"/>
      <c r="P35" s="16">
        <f t="shared" si="3"/>
        <v>168.02745340704433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55.3569429</v>
      </c>
      <c r="AE35" s="11">
        <f>U49*310</f>
        <v>112.67051050704434</v>
      </c>
      <c r="AF35" s="12"/>
      <c r="AG35" s="16">
        <f t="shared" si="6"/>
        <v>168.02745340704433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-10207.3720192081</v>
      </c>
      <c r="M36" s="14">
        <v>0</v>
      </c>
      <c r="N36" s="14">
        <v>0</v>
      </c>
      <c r="O36" s="14">
        <v>0</v>
      </c>
      <c r="P36" s="15">
        <f t="shared" si="3"/>
        <v>-10207.3720192081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-10207.3720192081</v>
      </c>
      <c r="AD36" s="14">
        <v>0</v>
      </c>
      <c r="AE36" s="14">
        <v>0</v>
      </c>
      <c r="AF36" s="14">
        <v>0</v>
      </c>
      <c r="AG36" s="15">
        <f t="shared" si="6"/>
        <v>-10207.3720192081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-6880.2790192081002</v>
      </c>
      <c r="M37" s="12"/>
      <c r="N37" s="12"/>
      <c r="O37" s="12"/>
      <c r="P37" s="16">
        <f t="shared" si="3"/>
        <v>-6880.2790192081002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-6880.2790192081002</v>
      </c>
      <c r="AD37" s="12"/>
      <c r="AE37" s="12"/>
      <c r="AF37" s="12"/>
      <c r="AG37" s="16">
        <f t="shared" si="6"/>
        <v>-6880.2790192081002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-3327.0929999999998</v>
      </c>
      <c r="M38" s="12"/>
      <c r="N38" s="12"/>
      <c r="O38" s="12"/>
      <c r="P38" s="16">
        <f t="shared" si="3"/>
        <v>-3327.0929999999998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-3327.0929999999998</v>
      </c>
      <c r="AD38" s="12"/>
      <c r="AE38" s="12"/>
      <c r="AF38" s="12"/>
      <c r="AG38" s="16">
        <f t="shared" si="6"/>
        <v>-3327.0929999999998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40.35324933273774</v>
      </c>
      <c r="N39" s="14">
        <f>D57*310</f>
        <v>1499.9140820214845</v>
      </c>
      <c r="O39" s="14">
        <v>0</v>
      </c>
      <c r="P39" s="15">
        <f t="shared" si="3"/>
        <v>1540.2673313542223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40.35324933273774</v>
      </c>
      <c r="AE39" s="14">
        <f>U57*310</f>
        <v>1499.9140820214845</v>
      </c>
      <c r="AF39" s="14">
        <v>0</v>
      </c>
      <c r="AG39" s="15">
        <f t="shared" si="6"/>
        <v>1540.2673313542223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11.862421703999999</v>
      </c>
      <c r="N40" s="11">
        <f>D58*310</f>
        <v>4.5489274760000002</v>
      </c>
      <c r="O40" s="12"/>
      <c r="P40" s="16">
        <f t="shared" si="3"/>
        <v>16.411349179999998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11.862421703999999</v>
      </c>
      <c r="AE40" s="11">
        <f>U58*310</f>
        <v>4.5489274760000002</v>
      </c>
      <c r="AF40" s="12"/>
      <c r="AG40" s="16">
        <f t="shared" si="6"/>
        <v>16.411349179999998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1032.7516849740355</v>
      </c>
      <c r="O41" s="12"/>
      <c r="P41" s="16">
        <f t="shared" si="3"/>
        <v>1032.7516849740355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1032.7516849740355</v>
      </c>
      <c r="AF41" s="12"/>
      <c r="AG41" s="16">
        <f t="shared" si="6"/>
        <v>1032.7516849740355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409.86510632743239</v>
      </c>
      <c r="O42" s="12"/>
      <c r="P42" s="16">
        <f t="shared" si="3"/>
        <v>409.86510632743239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409.86510632743239</v>
      </c>
      <c r="AF42" s="12"/>
      <c r="AG42" s="16">
        <f t="shared" si="6"/>
        <v>409.86510632743239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3.0000000000000001E-3</v>
      </c>
      <c r="G43" s="9">
        <v>1.6490000000000001E-2</v>
      </c>
      <c r="H43" s="9">
        <v>2.6951999999999998</v>
      </c>
      <c r="I43" s="9">
        <v>6.0000000000000001E-3</v>
      </c>
      <c r="K43" s="10" t="s">
        <v>110</v>
      </c>
      <c r="L43" s="12"/>
      <c r="M43" s="12"/>
      <c r="N43" s="11">
        <f>D61*310</f>
        <v>52.748363244019181</v>
      </c>
      <c r="O43" s="12"/>
      <c r="P43" s="16">
        <f t="shared" si="3"/>
        <v>52.748363244019181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3.0000000000000001E-3</v>
      </c>
      <c r="X43" s="9">
        <v>1.6490000000000001E-2</v>
      </c>
      <c r="Y43" s="9">
        <v>2.6951999999999998</v>
      </c>
      <c r="Z43" s="9">
        <v>6.0000000000000001E-3</v>
      </c>
      <c r="AB43" s="359" t="s">
        <v>399</v>
      </c>
      <c r="AC43" s="12"/>
      <c r="AD43" s="12"/>
      <c r="AE43" s="11">
        <f>U61*310</f>
        <v>52.748363244019181</v>
      </c>
      <c r="AF43" s="12"/>
      <c r="AG43" s="16">
        <f t="shared" si="6"/>
        <v>52.748363244019181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3.0000000000000001E-3</v>
      </c>
      <c r="G44" s="11">
        <v>1.6490000000000001E-2</v>
      </c>
      <c r="H44" s="11">
        <v>6.0000000000000001E-3</v>
      </c>
      <c r="I44" s="11">
        <v>6.0000000000000001E-3</v>
      </c>
      <c r="K44" s="10" t="s">
        <v>112</v>
      </c>
      <c r="L44" s="12"/>
      <c r="M44" s="11">
        <f>C62*21</f>
        <v>28.490827628737737</v>
      </c>
      <c r="N44" s="12"/>
      <c r="O44" s="12"/>
      <c r="P44" s="16">
        <f t="shared" si="3"/>
        <v>28.490827628737737</v>
      </c>
      <c r="R44" s="359" t="s">
        <v>382</v>
      </c>
      <c r="S44" s="11">
        <v>0</v>
      </c>
      <c r="T44" s="11">
        <v>0</v>
      </c>
      <c r="U44" s="12"/>
      <c r="V44" s="12"/>
      <c r="W44" s="11">
        <v>3.0000000000000001E-3</v>
      </c>
      <c r="X44" s="11">
        <v>1.6490000000000001E-2</v>
      </c>
      <c r="Y44" s="11">
        <v>6.0000000000000001E-3</v>
      </c>
      <c r="Z44" s="11">
        <v>6.0000000000000001E-3</v>
      </c>
      <c r="AB44" s="359" t="s">
        <v>400</v>
      </c>
      <c r="AC44" s="12"/>
      <c r="AD44" s="11">
        <f>T62*21</f>
        <v>28.490827628737737</v>
      </c>
      <c r="AE44" s="12"/>
      <c r="AF44" s="12"/>
      <c r="AG44" s="16">
        <f t="shared" si="6"/>
        <v>28.490827628737737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2.6892</v>
      </c>
      <c r="I45" s="11">
        <v>0</v>
      </c>
      <c r="K45" s="8" t="s">
        <v>114</v>
      </c>
      <c r="L45" s="14">
        <v>-1.5568145864259899</v>
      </c>
      <c r="M45" s="14">
        <v>0</v>
      </c>
      <c r="N45" s="14">
        <v>0</v>
      </c>
      <c r="O45" s="14">
        <v>0</v>
      </c>
      <c r="P45" s="15">
        <f t="shared" si="3"/>
        <v>-1.5568145864259899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2.6892</v>
      </c>
      <c r="Z45" s="11">
        <v>0</v>
      </c>
      <c r="AB45" s="358" t="s">
        <v>401</v>
      </c>
      <c r="AC45" s="14">
        <v>-1.5568145864259899</v>
      </c>
      <c r="AD45" s="14">
        <v>0</v>
      </c>
      <c r="AE45" s="14">
        <v>0</v>
      </c>
      <c r="AF45" s="14">
        <v>0</v>
      </c>
      <c r="AG45" s="15">
        <f t="shared" si="6"/>
        <v>-1.5568145864259899</v>
      </c>
    </row>
    <row r="46" spans="1:33" ht="26.4">
      <c r="A46" s="8" t="s">
        <v>75</v>
      </c>
      <c r="B46" s="9">
        <v>-10208.9288337945</v>
      </c>
      <c r="C46" s="9">
        <v>92.237795201558896</v>
      </c>
      <c r="D46" s="9">
        <v>5.2018857823501001</v>
      </c>
      <c r="E46" s="9">
        <v>0</v>
      </c>
      <c r="F46" s="9">
        <v>0.52275073999999999</v>
      </c>
      <c r="G46" s="9">
        <v>19.236513639999998</v>
      </c>
      <c r="H46" s="9">
        <v>0</v>
      </c>
      <c r="I46" s="9">
        <v>0</v>
      </c>
      <c r="K46" s="10" t="s">
        <v>116</v>
      </c>
      <c r="L46" s="11">
        <v>-1.5568145864259899</v>
      </c>
      <c r="M46" s="12"/>
      <c r="N46" s="12"/>
      <c r="O46" s="12"/>
      <c r="P46" s="16">
        <f t="shared" si="3"/>
        <v>-1.5568145864259899</v>
      </c>
      <c r="R46" s="358" t="s">
        <v>384</v>
      </c>
      <c r="S46" s="9">
        <v>-10208.9288337945</v>
      </c>
      <c r="T46" s="9">
        <v>92.237795201558896</v>
      </c>
      <c r="U46" s="9">
        <v>5.2018857823501001</v>
      </c>
      <c r="V46" s="9">
        <v>0</v>
      </c>
      <c r="W46" s="9">
        <v>0.52275073999999999</v>
      </c>
      <c r="X46" s="9">
        <v>19.236513639999998</v>
      </c>
      <c r="Y46" s="9">
        <v>0</v>
      </c>
      <c r="Z46" s="9">
        <v>0</v>
      </c>
      <c r="AB46" s="359" t="s">
        <v>402</v>
      </c>
      <c r="AC46" s="11">
        <v>-1.5568145864259899</v>
      </c>
      <c r="AD46" s="12"/>
      <c r="AE46" s="12"/>
      <c r="AF46" s="12"/>
      <c r="AG46" s="16">
        <f t="shared" si="6"/>
        <v>-1.5568145864259899</v>
      </c>
    </row>
    <row r="47" spans="1:33">
      <c r="A47" s="8" t="s">
        <v>79</v>
      </c>
      <c r="B47" s="9">
        <v>0</v>
      </c>
      <c r="C47" s="9">
        <v>90.316211899999999</v>
      </c>
      <c r="D47" s="9">
        <v>0.36345325970014303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4.4641094784000002</v>
      </c>
      <c r="M47" s="14">
        <f>C65*21</f>
        <v>363.10798680537147</v>
      </c>
      <c r="N47" s="14">
        <f>D65*310</f>
        <v>66.976569846314334</v>
      </c>
      <c r="O47" s="14">
        <v>0</v>
      </c>
      <c r="P47" s="15">
        <f t="shared" si="3"/>
        <v>434.54866613008585</v>
      </c>
      <c r="R47" s="358" t="s">
        <v>385</v>
      </c>
      <c r="S47" s="9">
        <v>0</v>
      </c>
      <c r="T47" s="9">
        <v>90.316211899999999</v>
      </c>
      <c r="U47" s="9">
        <v>0.36345325970014303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4.4641094784000002</v>
      </c>
      <c r="AD47" s="14">
        <f>T65*21</f>
        <v>363.10798680537147</v>
      </c>
      <c r="AE47" s="14">
        <f>U65*310</f>
        <v>66.976569846314334</v>
      </c>
      <c r="AF47" s="14">
        <v>0</v>
      </c>
      <c r="AG47" s="15">
        <f t="shared" si="6"/>
        <v>434.54866613008585</v>
      </c>
    </row>
    <row r="48" spans="1:33">
      <c r="A48" s="10" t="s">
        <v>83</v>
      </c>
      <c r="B48" s="12"/>
      <c r="C48" s="11">
        <v>87.680166999999997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231.58736374664102</v>
      </c>
      <c r="N48" s="13">
        <v>0</v>
      </c>
      <c r="O48" s="13">
        <v>0</v>
      </c>
      <c r="P48" s="16">
        <f t="shared" si="3"/>
        <v>231.58736374664102</v>
      </c>
      <c r="R48" s="359" t="s">
        <v>386</v>
      </c>
      <c r="S48" s="12"/>
      <c r="T48" s="11">
        <v>87.680166999999997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231.58736374664102</v>
      </c>
      <c r="AE48" s="13">
        <v>0</v>
      </c>
      <c r="AF48" s="13">
        <v>0</v>
      </c>
      <c r="AG48" s="16">
        <f t="shared" si="6"/>
        <v>231.58736374664102</v>
      </c>
    </row>
    <row r="49" spans="1:33">
      <c r="A49" s="10" t="s">
        <v>87</v>
      </c>
      <c r="B49" s="12"/>
      <c r="C49" s="11">
        <v>2.6360448999999999</v>
      </c>
      <c r="D49" s="11">
        <v>0.36345325970014303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2.9274</v>
      </c>
      <c r="N49" s="13">
        <f>D67*310</f>
        <v>2.5928399999999998</v>
      </c>
      <c r="O49" s="13">
        <v>0</v>
      </c>
      <c r="P49" s="16">
        <f t="shared" si="3"/>
        <v>5.5202399999999994</v>
      </c>
      <c r="R49" s="359" t="s">
        <v>387</v>
      </c>
      <c r="S49" s="12"/>
      <c r="T49" s="11">
        <v>2.6360448999999999</v>
      </c>
      <c r="U49" s="11">
        <v>0.36345325970014303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2.9274</v>
      </c>
      <c r="AE49" s="13">
        <f>U67*310</f>
        <v>2.5928399999999998</v>
      </c>
      <c r="AF49" s="13">
        <v>0</v>
      </c>
      <c r="AG49" s="16">
        <f t="shared" si="6"/>
        <v>5.5202399999999994</v>
      </c>
    </row>
    <row r="50" spans="1:33" ht="26.4">
      <c r="A50" s="8" t="s">
        <v>91</v>
      </c>
      <c r="B50" s="9">
        <v>-10207.3720192081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4.4641094784000002</v>
      </c>
      <c r="M50" s="13">
        <f>C68*21</f>
        <v>13.50531</v>
      </c>
      <c r="N50" s="13">
        <f>D68*310</f>
        <v>3.5885537999999997</v>
      </c>
      <c r="O50" s="13">
        <v>0</v>
      </c>
      <c r="P50" s="16">
        <f t="shared" si="3"/>
        <v>21.557973278399999</v>
      </c>
      <c r="R50" s="358" t="s">
        <v>388</v>
      </c>
      <c r="S50" s="9">
        <v>-10207.3720192081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4.4641094784000002</v>
      </c>
      <c r="AD50" s="13">
        <f>T68*21</f>
        <v>13.50531</v>
      </c>
      <c r="AE50" s="13">
        <f>U68*310</f>
        <v>3.5885537999999997</v>
      </c>
      <c r="AF50" s="13">
        <v>0</v>
      </c>
      <c r="AG50" s="16">
        <f t="shared" si="6"/>
        <v>21.557973278399999</v>
      </c>
    </row>
    <row r="51" spans="1:33">
      <c r="A51" s="10" t="s">
        <v>95</v>
      </c>
      <c r="B51" s="11">
        <v>-6880.2790192081002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115.08791305873051</v>
      </c>
      <c r="N51" s="13">
        <f>D69*310</f>
        <v>60.795176046314332</v>
      </c>
      <c r="O51" s="13">
        <v>0</v>
      </c>
      <c r="P51" s="16">
        <f t="shared" si="3"/>
        <v>175.88308910504483</v>
      </c>
      <c r="R51" s="359" t="s">
        <v>389</v>
      </c>
      <c r="S51" s="11">
        <v>-6880.2790192081002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115.08791305873051</v>
      </c>
      <c r="AE51" s="13">
        <f>U69*310</f>
        <v>60.795176046314332</v>
      </c>
      <c r="AF51" s="13">
        <v>0</v>
      </c>
      <c r="AG51" s="16">
        <f t="shared" si="6"/>
        <v>175.88308910504483</v>
      </c>
    </row>
    <row r="52" spans="1:33">
      <c r="A52" s="10" t="s">
        <v>98</v>
      </c>
      <c r="B52" s="11">
        <v>-3327.0929999999998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-3327.0929999999998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856.08022500000004</v>
      </c>
      <c r="M54" s="9">
        <f>C72*21</f>
        <v>0.12571807500000001</v>
      </c>
      <c r="N54" s="9">
        <f>D72*310</f>
        <v>7.4233529999999996</v>
      </c>
      <c r="O54" s="9">
        <v>0</v>
      </c>
      <c r="P54" s="16">
        <f t="shared" si="3"/>
        <v>863.62929607500007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856.08022500000004</v>
      </c>
      <c r="AD54" s="9">
        <f>T72*21</f>
        <v>0.12571807500000001</v>
      </c>
      <c r="AE54" s="9">
        <f>U72*310</f>
        <v>7.4233529999999996</v>
      </c>
      <c r="AF54" s="9">
        <v>0</v>
      </c>
      <c r="AG54" s="16">
        <f t="shared" ref="AG54:AG56" si="7">SUM(AC54:AF54)</f>
        <v>863.62929607500007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856.08022500000004</v>
      </c>
      <c r="M55" s="11">
        <f>C73*21</f>
        <v>0.12571807500000001</v>
      </c>
      <c r="N55" s="11">
        <f>D73*310</f>
        <v>7.4233529999999996</v>
      </c>
      <c r="O55" s="12"/>
      <c r="P55" s="16">
        <f t="shared" si="3"/>
        <v>863.62929607500007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856.08022500000004</v>
      </c>
      <c r="AD55" s="11">
        <f>T73*21</f>
        <v>0.12571807500000001</v>
      </c>
      <c r="AE55" s="11">
        <f>U73*310</f>
        <v>7.4233529999999996</v>
      </c>
      <c r="AF55" s="12"/>
      <c r="AG55" s="16">
        <f t="shared" si="7"/>
        <v>863.62929607500007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1.9215833015589401</v>
      </c>
      <c r="D57" s="9">
        <v>4.8384325226499501</v>
      </c>
      <c r="E57" s="9">
        <v>0</v>
      </c>
      <c r="F57" s="9">
        <v>0.52275073999999999</v>
      </c>
      <c r="G57" s="9">
        <v>19.236513639999998</v>
      </c>
      <c r="H57" s="9">
        <v>0</v>
      </c>
      <c r="I57" s="9">
        <v>0</v>
      </c>
      <c r="R57" s="358" t="s">
        <v>395</v>
      </c>
      <c r="S57" s="9">
        <v>0</v>
      </c>
      <c r="T57" s="9">
        <v>1.9215833015589401</v>
      </c>
      <c r="U57" s="9">
        <v>4.8384325226499501</v>
      </c>
      <c r="V57" s="9">
        <v>0</v>
      </c>
      <c r="W57" s="9">
        <v>0.52275073999999999</v>
      </c>
      <c r="X57" s="9">
        <v>19.236513639999998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0.56487722399999996</v>
      </c>
      <c r="D58" s="11">
        <v>1.46739596E-2</v>
      </c>
      <c r="E58" s="12"/>
      <c r="F58" s="11">
        <v>0.52275073999999999</v>
      </c>
      <c r="G58" s="11">
        <v>19.236513639999998</v>
      </c>
      <c r="H58" s="11">
        <v>0</v>
      </c>
      <c r="I58" s="11">
        <v>0</v>
      </c>
      <c r="R58" s="359" t="s">
        <v>396</v>
      </c>
      <c r="S58" s="12"/>
      <c r="T58" s="11">
        <v>0.56487722399999996</v>
      </c>
      <c r="U58" s="11">
        <v>1.46739596E-2</v>
      </c>
      <c r="V58" s="12"/>
      <c r="W58" s="11">
        <v>0.52275073999999999</v>
      </c>
      <c r="X58" s="11">
        <v>19.236513639999998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3.3314570483033399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3.3314570483033399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1.32214550428204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1.32214550428204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0.17015601046457801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0.17015601046457801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1.3567060775589399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1.3567060775589399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-1.5568145864259899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-1.5568145864259899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-1.5568145864259899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-1.5568145864259899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4.4641094784000002</v>
      </c>
      <c r="C65" s="9">
        <v>17.290856514541499</v>
      </c>
      <c r="D65" s="9">
        <v>0.216053451117143</v>
      </c>
      <c r="E65" s="9">
        <v>0</v>
      </c>
      <c r="F65" s="9">
        <v>0.315</v>
      </c>
      <c r="G65" s="9">
        <v>5.5259999999999998</v>
      </c>
      <c r="H65" s="9">
        <v>0.122</v>
      </c>
      <c r="I65" s="9">
        <v>1.0999999999999999E-2</v>
      </c>
      <c r="R65" s="358" t="s">
        <v>403</v>
      </c>
      <c r="S65" s="9">
        <v>4.4641094784000002</v>
      </c>
      <c r="T65" s="9">
        <v>17.290856514541499</v>
      </c>
      <c r="U65" s="9">
        <v>0.216053451117143</v>
      </c>
      <c r="V65" s="9">
        <v>0</v>
      </c>
      <c r="W65" s="9">
        <v>0.315</v>
      </c>
      <c r="X65" s="9">
        <v>5.5259999999999998</v>
      </c>
      <c r="Y65" s="9">
        <v>0.122</v>
      </c>
      <c r="Z65" s="9">
        <v>1.0999999999999999E-2</v>
      </c>
    </row>
    <row r="66" spans="1:26">
      <c r="A66" s="10" t="s">
        <v>80</v>
      </c>
      <c r="B66" s="13">
        <v>0</v>
      </c>
      <c r="C66" s="13">
        <v>11.027969702221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11.027969702221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0.1394</v>
      </c>
      <c r="D67" s="13">
        <v>8.3639999999999999E-3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0.1394</v>
      </c>
      <c r="U67" s="13">
        <v>8.3639999999999999E-3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4.4641094784000002</v>
      </c>
      <c r="C68" s="13">
        <v>0.64310999999999996</v>
      </c>
      <c r="D68" s="13">
        <v>1.157598E-2</v>
      </c>
      <c r="E68" s="13">
        <v>0</v>
      </c>
      <c r="F68" s="13">
        <v>0.315</v>
      </c>
      <c r="G68" s="13">
        <v>5.5259999999999998</v>
      </c>
      <c r="H68" s="13">
        <v>0.122</v>
      </c>
      <c r="I68" s="13">
        <v>1.0999999999999999E-2</v>
      </c>
      <c r="R68" s="358" t="s">
        <v>406</v>
      </c>
      <c r="S68" s="13">
        <v>4.4641094784000002</v>
      </c>
      <c r="T68" s="13">
        <v>0.64310999999999996</v>
      </c>
      <c r="U68" s="13">
        <v>1.157598E-2</v>
      </c>
      <c r="V68" s="13">
        <v>0</v>
      </c>
      <c r="W68" s="13">
        <v>0.315</v>
      </c>
      <c r="X68" s="13">
        <v>5.5259999999999998</v>
      </c>
      <c r="Y68" s="13">
        <v>0.122</v>
      </c>
      <c r="Z68" s="13">
        <v>1.0999999999999999E-2</v>
      </c>
    </row>
    <row r="69" spans="1:26">
      <c r="A69" s="10" t="s">
        <v>92</v>
      </c>
      <c r="B69" s="13">
        <v>0</v>
      </c>
      <c r="C69" s="13">
        <v>5.4803768123205003</v>
      </c>
      <c r="D69" s="13">
        <v>0.196113471117143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5.4803768123205003</v>
      </c>
      <c r="U69" s="13">
        <v>0.196113471117143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856.08022500000004</v>
      </c>
      <c r="C72" s="9">
        <v>5.9865750000000001E-3</v>
      </c>
      <c r="D72" s="9">
        <v>2.39463E-2</v>
      </c>
      <c r="E72" s="9">
        <v>0</v>
      </c>
      <c r="F72" s="9">
        <v>3.8824999999999998</v>
      </c>
      <c r="G72" s="9">
        <v>2.5642</v>
      </c>
      <c r="H72" s="9">
        <v>0.51039999999999996</v>
      </c>
      <c r="I72" s="9">
        <v>0.2281</v>
      </c>
      <c r="R72" s="358" t="s">
        <v>409</v>
      </c>
      <c r="S72" s="9">
        <v>856.08022500000004</v>
      </c>
      <c r="T72" s="9">
        <v>5.9865750000000001E-3</v>
      </c>
      <c r="U72" s="9">
        <v>2.39463E-2</v>
      </c>
      <c r="V72" s="9">
        <v>0</v>
      </c>
      <c r="W72" s="9">
        <v>3.8824999999999998</v>
      </c>
      <c r="X72" s="9">
        <v>2.5642</v>
      </c>
      <c r="Y72" s="9">
        <v>0.51039999999999996</v>
      </c>
      <c r="Z72" s="9">
        <v>0.2281</v>
      </c>
    </row>
    <row r="73" spans="1:26" ht="26.4">
      <c r="A73" s="10" t="s">
        <v>159</v>
      </c>
      <c r="B73" s="11">
        <v>856.08022500000004</v>
      </c>
      <c r="C73" s="11">
        <v>5.9865750000000001E-3</v>
      </c>
      <c r="D73" s="11">
        <v>2.39463E-2</v>
      </c>
      <c r="E73" s="12"/>
      <c r="F73" s="11">
        <v>3.8824999999999998</v>
      </c>
      <c r="G73" s="11">
        <v>2.5642</v>
      </c>
      <c r="H73" s="11">
        <v>0.51039999999999996</v>
      </c>
      <c r="I73" s="11">
        <v>0.2281</v>
      </c>
      <c r="R73" s="359" t="s">
        <v>410</v>
      </c>
      <c r="S73" s="11">
        <v>856.08022500000004</v>
      </c>
      <c r="T73" s="11">
        <v>5.9865750000000001E-3</v>
      </c>
      <c r="U73" s="11">
        <v>2.39463E-2</v>
      </c>
      <c r="V73" s="12"/>
      <c r="W73" s="11">
        <v>3.8824999999999998</v>
      </c>
      <c r="X73" s="11">
        <v>2.5642</v>
      </c>
      <c r="Y73" s="11">
        <v>0.51039999999999996</v>
      </c>
      <c r="Z73" s="11">
        <v>0.2281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M36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178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-3806.99902781424</v>
      </c>
      <c r="C4" s="9">
        <v>120.72765355730699</v>
      </c>
      <c r="D4" s="9">
        <v>5.7301132086600797</v>
      </c>
      <c r="E4" s="9">
        <v>16.660385052953998</v>
      </c>
      <c r="F4" s="9">
        <v>18.556619795</v>
      </c>
      <c r="G4" s="9">
        <v>145.702079148</v>
      </c>
      <c r="H4" s="9">
        <v>18.744412845999999</v>
      </c>
      <c r="I4" s="9">
        <v>32.500395754000003</v>
      </c>
      <c r="K4" s="8" t="s">
        <v>138</v>
      </c>
      <c r="L4" s="14">
        <v>-3806.99902781424</v>
      </c>
      <c r="M4" s="14">
        <f>C4*21</f>
        <v>2535.280724703447</v>
      </c>
      <c r="N4" s="14">
        <f t="shared" ref="N4:N10" si="0">D4*310</f>
        <v>1776.3350946846247</v>
      </c>
      <c r="O4" s="14">
        <v>16.660385052953998</v>
      </c>
      <c r="P4" s="15">
        <f>SUM(L4:O4)</f>
        <v>521.27717662678572</v>
      </c>
      <c r="Q4" s="17"/>
      <c r="R4" s="358" t="s">
        <v>344</v>
      </c>
      <c r="S4" s="9">
        <v>-3806.99902781424</v>
      </c>
      <c r="T4" s="9">
        <v>120.72765355730699</v>
      </c>
      <c r="U4" s="9">
        <v>5.7301132086600797</v>
      </c>
      <c r="V4" s="9">
        <v>16.660385052953998</v>
      </c>
      <c r="W4" s="9">
        <v>18.556619795</v>
      </c>
      <c r="X4" s="9">
        <v>145.702079148</v>
      </c>
      <c r="Y4" s="9">
        <v>18.744412845999999</v>
      </c>
      <c r="Z4" s="9">
        <v>32.500395754000003</v>
      </c>
      <c r="AB4" s="358" t="s">
        <v>344</v>
      </c>
      <c r="AC4" s="14">
        <v>-3806.99902781424</v>
      </c>
      <c r="AD4" s="14">
        <f>T4*21</f>
        <v>2535.280724703447</v>
      </c>
      <c r="AE4" s="14">
        <f t="shared" ref="AE4:AE10" si="1">U4*310</f>
        <v>1776.3350946846247</v>
      </c>
      <c r="AF4" s="14">
        <v>16.660385052953998</v>
      </c>
      <c r="AG4" s="15">
        <f>SUM(AC4:AF4)</f>
        <v>521.27717662678572</v>
      </c>
    </row>
    <row r="5" spans="1:33">
      <c r="A5" s="8" t="s">
        <v>73</v>
      </c>
      <c r="B5" s="9">
        <v>5929.6076563747401</v>
      </c>
      <c r="C5" s="9">
        <v>7.2576651536650001</v>
      </c>
      <c r="D5" s="9">
        <v>0.25284426341400001</v>
      </c>
      <c r="E5" s="9">
        <v>0</v>
      </c>
      <c r="F5" s="9">
        <v>17.746025254999999</v>
      </c>
      <c r="G5" s="9">
        <v>118.246866908</v>
      </c>
      <c r="H5" s="9">
        <v>14.852192845999999</v>
      </c>
      <c r="I5" s="9">
        <v>31.747425754000002</v>
      </c>
      <c r="K5" s="8" t="s">
        <v>73</v>
      </c>
      <c r="L5" s="14">
        <v>5929.6076563747401</v>
      </c>
      <c r="M5" s="14">
        <f t="shared" ref="M5:M10" si="2">C5*21</f>
        <v>152.410968226965</v>
      </c>
      <c r="N5" s="14">
        <f t="shared" si="0"/>
        <v>78.381721658339998</v>
      </c>
      <c r="O5" s="14">
        <v>0</v>
      </c>
      <c r="P5" s="15">
        <f t="shared" ref="P5:P56" si="3">SUM(L5:O5)</f>
        <v>6160.4003462600458</v>
      </c>
      <c r="R5" s="358" t="s">
        <v>345</v>
      </c>
      <c r="S5" s="9">
        <v>5929.6076563747401</v>
      </c>
      <c r="T5" s="9">
        <v>7.2576651536650001</v>
      </c>
      <c r="U5" s="9">
        <v>0.25284426341400001</v>
      </c>
      <c r="V5" s="9">
        <v>0</v>
      </c>
      <c r="W5" s="9">
        <v>17.746025254999999</v>
      </c>
      <c r="X5" s="9">
        <v>118.246866908</v>
      </c>
      <c r="Y5" s="9">
        <v>14.852192845999999</v>
      </c>
      <c r="Z5" s="9">
        <v>31.747425754000002</v>
      </c>
      <c r="AB5" s="358" t="s">
        <v>345</v>
      </c>
      <c r="AC5" s="14">
        <v>5929.6076563747401</v>
      </c>
      <c r="AD5" s="14">
        <f t="shared" ref="AD5:AD10" si="4">T5*21</f>
        <v>152.410968226965</v>
      </c>
      <c r="AE5" s="14">
        <f t="shared" si="1"/>
        <v>78.381721658339998</v>
      </c>
      <c r="AF5" s="14">
        <v>0</v>
      </c>
      <c r="AG5" s="15">
        <f t="shared" ref="AG5:AG30" si="5">SUM(AC5:AF5)</f>
        <v>6160.4003462600458</v>
      </c>
    </row>
    <row r="6" spans="1:33">
      <c r="A6" s="8" t="s">
        <v>77</v>
      </c>
      <c r="B6" s="9">
        <v>5927.1526357849998</v>
      </c>
      <c r="C6" s="9">
        <v>2.700310456265</v>
      </c>
      <c r="D6" s="9">
        <v>0.25284426341400001</v>
      </c>
      <c r="E6" s="9">
        <v>0</v>
      </c>
      <c r="F6" s="9">
        <v>17.746025254999999</v>
      </c>
      <c r="G6" s="9">
        <v>118.246866908</v>
      </c>
      <c r="H6" s="9">
        <v>10.731636932000001</v>
      </c>
      <c r="I6" s="9">
        <v>31.747425754000002</v>
      </c>
      <c r="K6" s="8" t="s">
        <v>77</v>
      </c>
      <c r="L6" s="14">
        <v>5927.1526357849998</v>
      </c>
      <c r="M6" s="14">
        <f t="shared" si="2"/>
        <v>56.706519581564997</v>
      </c>
      <c r="N6" s="14">
        <f t="shared" si="0"/>
        <v>78.381721658339998</v>
      </c>
      <c r="O6" s="14">
        <v>0</v>
      </c>
      <c r="P6" s="15">
        <f t="shared" si="3"/>
        <v>6062.2408770249049</v>
      </c>
      <c r="R6" s="358" t="s">
        <v>346</v>
      </c>
      <c r="S6" s="9">
        <v>5927.1526357849998</v>
      </c>
      <c r="T6" s="9">
        <v>2.700310456265</v>
      </c>
      <c r="U6" s="9">
        <v>0.25284426341400001</v>
      </c>
      <c r="V6" s="9">
        <v>0</v>
      </c>
      <c r="W6" s="9">
        <v>17.746025254999999</v>
      </c>
      <c r="X6" s="9">
        <v>118.246866908</v>
      </c>
      <c r="Y6" s="9">
        <v>10.731636932000001</v>
      </c>
      <c r="Z6" s="9">
        <v>31.747425754000002</v>
      </c>
      <c r="AB6" s="358" t="s">
        <v>346</v>
      </c>
      <c r="AC6" s="14">
        <v>5927.1526357849998</v>
      </c>
      <c r="AD6" s="14">
        <f t="shared" si="4"/>
        <v>56.706519581564997</v>
      </c>
      <c r="AE6" s="14">
        <f t="shared" si="1"/>
        <v>78.381721658339998</v>
      </c>
      <c r="AF6" s="14">
        <v>0</v>
      </c>
      <c r="AG6" s="15">
        <f t="shared" si="5"/>
        <v>6062.2408770249049</v>
      </c>
    </row>
    <row r="7" spans="1:33">
      <c r="A7" s="10" t="s">
        <v>81</v>
      </c>
      <c r="B7" s="11">
        <v>1913.848298122</v>
      </c>
      <c r="C7" s="11">
        <v>2.6247989419999999E-2</v>
      </c>
      <c r="D7" s="11">
        <v>2.2832191206E-2</v>
      </c>
      <c r="E7" s="12"/>
      <c r="F7" s="11">
        <v>3.6884719129999999</v>
      </c>
      <c r="G7" s="11">
        <v>1.660818803</v>
      </c>
      <c r="H7" s="11">
        <v>0.26130699600000001</v>
      </c>
      <c r="I7" s="11">
        <v>23.793452145</v>
      </c>
      <c r="K7" s="10" t="s">
        <v>81</v>
      </c>
      <c r="L7" s="11">
        <v>1913.848298122</v>
      </c>
      <c r="M7" s="13">
        <f t="shared" si="2"/>
        <v>0.55120777781999997</v>
      </c>
      <c r="N7" s="11">
        <f t="shared" si="0"/>
        <v>7.0779792738599996</v>
      </c>
      <c r="O7" s="12"/>
      <c r="P7" s="16">
        <f t="shared" si="3"/>
        <v>1921.47748517368</v>
      </c>
      <c r="R7" s="359" t="s">
        <v>347</v>
      </c>
      <c r="S7" s="11">
        <v>1913.848298122</v>
      </c>
      <c r="T7" s="11">
        <v>2.6247989419999999E-2</v>
      </c>
      <c r="U7" s="11">
        <v>2.2832191206E-2</v>
      </c>
      <c r="V7" s="12"/>
      <c r="W7" s="11">
        <v>3.6884719129999999</v>
      </c>
      <c r="X7" s="11">
        <v>1.660818803</v>
      </c>
      <c r="Y7" s="11">
        <v>0.26130699600000001</v>
      </c>
      <c r="Z7" s="11">
        <v>23.793452145</v>
      </c>
      <c r="AB7" s="359" t="s">
        <v>347</v>
      </c>
      <c r="AC7" s="11">
        <v>1913.848298122</v>
      </c>
      <c r="AD7" s="13">
        <f t="shared" si="4"/>
        <v>0.55120777781999997</v>
      </c>
      <c r="AE7" s="11">
        <f t="shared" si="1"/>
        <v>7.0779792738599996</v>
      </c>
      <c r="AF7" s="12"/>
      <c r="AG7" s="16">
        <f t="shared" si="5"/>
        <v>1921.47748517368</v>
      </c>
    </row>
    <row r="8" spans="1:33" ht="26.4">
      <c r="A8" s="10" t="s">
        <v>85</v>
      </c>
      <c r="B8" s="11">
        <v>892.330870538</v>
      </c>
      <c r="C8" s="11">
        <v>2.7217902120000002E-2</v>
      </c>
      <c r="D8" s="11">
        <v>3.548041761E-3</v>
      </c>
      <c r="E8" s="12"/>
      <c r="F8" s="11">
        <v>1.5062234640000001</v>
      </c>
      <c r="G8" s="11">
        <v>1.5636908839999999</v>
      </c>
      <c r="H8" s="11">
        <v>0.42182562499999998</v>
      </c>
      <c r="I8" s="11">
        <v>1.1499628049999999</v>
      </c>
      <c r="K8" s="10" t="s">
        <v>85</v>
      </c>
      <c r="L8" s="11">
        <v>892.330870538</v>
      </c>
      <c r="M8" s="13">
        <f t="shared" si="2"/>
        <v>0.57157594452000005</v>
      </c>
      <c r="N8" s="11">
        <f t="shared" si="0"/>
        <v>1.09989294591</v>
      </c>
      <c r="O8" s="12"/>
      <c r="P8" s="16">
        <f t="shared" si="3"/>
        <v>894.00233942842999</v>
      </c>
      <c r="R8" s="359" t="s">
        <v>348</v>
      </c>
      <c r="S8" s="11">
        <v>892.330870538</v>
      </c>
      <c r="T8" s="11">
        <v>2.7217902120000002E-2</v>
      </c>
      <c r="U8" s="11">
        <v>3.548041761E-3</v>
      </c>
      <c r="V8" s="12"/>
      <c r="W8" s="11">
        <v>1.5062234640000001</v>
      </c>
      <c r="X8" s="11">
        <v>1.5636908839999999</v>
      </c>
      <c r="Y8" s="11">
        <v>0.42182562499999998</v>
      </c>
      <c r="Z8" s="11">
        <v>1.1499628049999999</v>
      </c>
      <c r="AB8" s="359" t="s">
        <v>348</v>
      </c>
      <c r="AC8" s="11">
        <v>892.330870538</v>
      </c>
      <c r="AD8" s="13">
        <f t="shared" si="4"/>
        <v>0.57157594452000005</v>
      </c>
      <c r="AE8" s="11">
        <f t="shared" si="1"/>
        <v>1.09989294591</v>
      </c>
      <c r="AF8" s="12"/>
      <c r="AG8" s="16">
        <f t="shared" si="5"/>
        <v>894.00233942842999</v>
      </c>
    </row>
    <row r="9" spans="1:33">
      <c r="A9" s="10" t="s">
        <v>89</v>
      </c>
      <c r="B9" s="11">
        <v>2081.901871605</v>
      </c>
      <c r="C9" s="11">
        <v>0.64265403882500005</v>
      </c>
      <c r="D9" s="11">
        <v>0.21406363289999999</v>
      </c>
      <c r="E9" s="12"/>
      <c r="F9" s="11">
        <v>11.4565</v>
      </c>
      <c r="G9" s="11">
        <v>46.188099999999999</v>
      </c>
      <c r="H9" s="11">
        <v>6.3832550000000001</v>
      </c>
      <c r="I9" s="11">
        <v>5.9159999999999997E-2</v>
      </c>
      <c r="K9" s="10" t="s">
        <v>89</v>
      </c>
      <c r="L9" s="11">
        <v>2081.901871605</v>
      </c>
      <c r="M9" s="13">
        <f t="shared" si="2"/>
        <v>13.495734815325001</v>
      </c>
      <c r="N9" s="11">
        <f t="shared" si="0"/>
        <v>66.359726198999994</v>
      </c>
      <c r="O9" s="12"/>
      <c r="P9" s="16">
        <f t="shared" si="3"/>
        <v>2161.7573326193246</v>
      </c>
      <c r="R9" s="359" t="s">
        <v>349</v>
      </c>
      <c r="S9" s="11">
        <v>2081.901871605</v>
      </c>
      <c r="T9" s="11">
        <v>0.64265403882500005</v>
      </c>
      <c r="U9" s="11">
        <v>0.21406363289999999</v>
      </c>
      <c r="V9" s="12"/>
      <c r="W9" s="11">
        <v>11.4565</v>
      </c>
      <c r="X9" s="11">
        <v>46.188099999999999</v>
      </c>
      <c r="Y9" s="11">
        <v>6.3832550000000001</v>
      </c>
      <c r="Z9" s="11">
        <v>5.9159999999999997E-2</v>
      </c>
      <c r="AB9" s="359" t="s">
        <v>349</v>
      </c>
      <c r="AC9" s="11">
        <v>2081.901871605</v>
      </c>
      <c r="AD9" s="13">
        <f t="shared" si="4"/>
        <v>13.495734815325001</v>
      </c>
      <c r="AE9" s="11">
        <f t="shared" si="1"/>
        <v>66.359726198999994</v>
      </c>
      <c r="AF9" s="12"/>
      <c r="AG9" s="16">
        <f t="shared" si="5"/>
        <v>2161.7573326193246</v>
      </c>
    </row>
    <row r="10" spans="1:33">
      <c r="A10" s="10" t="s">
        <v>93</v>
      </c>
      <c r="B10" s="11">
        <v>1039.0715955200001</v>
      </c>
      <c r="C10" s="11">
        <v>2.0041905258999999</v>
      </c>
      <c r="D10" s="11">
        <v>1.2400397547E-2</v>
      </c>
      <c r="E10" s="12"/>
      <c r="F10" s="11">
        <v>1.0948298780000001</v>
      </c>
      <c r="G10" s="11">
        <v>68.834257221000001</v>
      </c>
      <c r="H10" s="11">
        <v>3.6652493110000002</v>
      </c>
      <c r="I10" s="11">
        <v>6.7448508040000004</v>
      </c>
      <c r="K10" s="10" t="s">
        <v>93</v>
      </c>
      <c r="L10" s="11">
        <v>1039.0715955200001</v>
      </c>
      <c r="M10" s="13">
        <f t="shared" si="2"/>
        <v>42.0880010439</v>
      </c>
      <c r="N10" s="11">
        <f t="shared" si="0"/>
        <v>3.84412323957</v>
      </c>
      <c r="O10" s="12"/>
      <c r="P10" s="16">
        <f t="shared" si="3"/>
        <v>1085.0037198034702</v>
      </c>
      <c r="R10" s="359" t="s">
        <v>350</v>
      </c>
      <c r="S10" s="11">
        <v>1039.0715955200001</v>
      </c>
      <c r="T10" s="11">
        <v>2.0041905258999999</v>
      </c>
      <c r="U10" s="11">
        <v>1.2400397547E-2</v>
      </c>
      <c r="V10" s="12"/>
      <c r="W10" s="11">
        <v>1.0948298780000001</v>
      </c>
      <c r="X10" s="11">
        <v>68.834257221000001</v>
      </c>
      <c r="Y10" s="11">
        <v>3.6652493110000002</v>
      </c>
      <c r="Z10" s="11">
        <v>6.7448508040000004</v>
      </c>
      <c r="AB10" s="359" t="s">
        <v>350</v>
      </c>
      <c r="AC10" s="11">
        <v>1039.0715955200001</v>
      </c>
      <c r="AD10" s="13">
        <f t="shared" si="4"/>
        <v>42.0880010439</v>
      </c>
      <c r="AE10" s="11">
        <f t="shared" si="1"/>
        <v>3.84412323957</v>
      </c>
      <c r="AF10" s="12"/>
      <c r="AG10" s="16">
        <f t="shared" si="5"/>
        <v>1085.0037198034702</v>
      </c>
    </row>
    <row r="11" spans="1:33">
      <c r="A11" s="8" t="s">
        <v>96</v>
      </c>
      <c r="B11" s="9">
        <v>2.4550205897400001</v>
      </c>
      <c r="C11" s="9">
        <v>4.5573546974000001</v>
      </c>
      <c r="D11" s="9">
        <v>0</v>
      </c>
      <c r="E11" s="9">
        <v>0</v>
      </c>
      <c r="F11" s="9">
        <v>0</v>
      </c>
      <c r="G11" s="9">
        <v>0</v>
      </c>
      <c r="H11" s="9">
        <v>4.1205559139999997</v>
      </c>
      <c r="I11" s="9">
        <v>0</v>
      </c>
      <c r="K11" s="8" t="s">
        <v>96</v>
      </c>
      <c r="L11" s="14">
        <v>2.4550205897400001</v>
      </c>
      <c r="M11" s="14">
        <f>C11*21</f>
        <v>95.704448645400007</v>
      </c>
      <c r="N11" s="14">
        <v>0</v>
      </c>
      <c r="O11" s="14">
        <v>0</v>
      </c>
      <c r="P11" s="15">
        <f t="shared" si="3"/>
        <v>98.159469235140008</v>
      </c>
      <c r="R11" s="358" t="s">
        <v>351</v>
      </c>
      <c r="S11" s="9">
        <v>2.4550205897400001</v>
      </c>
      <c r="T11" s="9">
        <v>4.5573546974000001</v>
      </c>
      <c r="U11" s="9">
        <v>0</v>
      </c>
      <c r="V11" s="9">
        <v>0</v>
      </c>
      <c r="W11" s="9">
        <v>0</v>
      </c>
      <c r="X11" s="9">
        <v>0</v>
      </c>
      <c r="Y11" s="9">
        <v>4.1205559139999997</v>
      </c>
      <c r="Z11" s="9">
        <v>0</v>
      </c>
      <c r="AB11" s="358" t="s">
        <v>351</v>
      </c>
      <c r="AC11" s="14">
        <v>2.4550205897400001</v>
      </c>
      <c r="AD11" s="14">
        <f>T11*21</f>
        <v>95.704448645400007</v>
      </c>
      <c r="AE11" s="14">
        <v>0</v>
      </c>
      <c r="AF11" s="14">
        <v>0</v>
      </c>
      <c r="AG11" s="15">
        <f t="shared" si="5"/>
        <v>98.159469235140008</v>
      </c>
    </row>
    <row r="12" spans="1:33">
      <c r="A12" s="10" t="s">
        <v>99</v>
      </c>
      <c r="B12" s="11">
        <v>1.0043772</v>
      </c>
      <c r="C12" s="11">
        <v>0.34611128000000002</v>
      </c>
      <c r="D12" s="11">
        <v>0</v>
      </c>
      <c r="E12" s="12"/>
      <c r="F12" s="11">
        <v>0</v>
      </c>
      <c r="G12" s="11">
        <v>0</v>
      </c>
      <c r="H12" s="11">
        <v>0.63295999999999997</v>
      </c>
      <c r="I12" s="11">
        <v>0</v>
      </c>
      <c r="K12" s="10" t="s">
        <v>99</v>
      </c>
      <c r="L12" s="11">
        <v>1.0043772</v>
      </c>
      <c r="M12" s="11">
        <f>C12*21</f>
        <v>7.2683368800000006</v>
      </c>
      <c r="N12" s="11">
        <v>0</v>
      </c>
      <c r="O12" s="12"/>
      <c r="P12" s="16">
        <f t="shared" si="3"/>
        <v>8.2727140800000001</v>
      </c>
      <c r="R12" s="359" t="s">
        <v>352</v>
      </c>
      <c r="S12" s="11">
        <v>1.0043772</v>
      </c>
      <c r="T12" s="11">
        <v>0.34611128000000002</v>
      </c>
      <c r="U12" s="11">
        <v>0</v>
      </c>
      <c r="V12" s="12"/>
      <c r="W12" s="11">
        <v>0</v>
      </c>
      <c r="X12" s="11">
        <v>0</v>
      </c>
      <c r="Y12" s="11">
        <v>0.63295999999999997</v>
      </c>
      <c r="Z12" s="11">
        <v>0</v>
      </c>
      <c r="AB12" s="359" t="s">
        <v>352</v>
      </c>
      <c r="AC12" s="11">
        <v>1.0043772</v>
      </c>
      <c r="AD12" s="11">
        <f>T12*21</f>
        <v>7.2683368800000006</v>
      </c>
      <c r="AE12" s="11">
        <v>0</v>
      </c>
      <c r="AF12" s="12"/>
      <c r="AG12" s="16">
        <f t="shared" si="5"/>
        <v>8.2727140800000001</v>
      </c>
    </row>
    <row r="13" spans="1:33">
      <c r="A13" s="10" t="s">
        <v>102</v>
      </c>
      <c r="B13" s="11">
        <v>1.45064338974</v>
      </c>
      <c r="C13" s="11">
        <v>4.2112434174000004</v>
      </c>
      <c r="D13" s="11">
        <v>0</v>
      </c>
      <c r="E13" s="12"/>
      <c r="F13" s="11">
        <v>0</v>
      </c>
      <c r="G13" s="11">
        <v>0</v>
      </c>
      <c r="H13" s="11">
        <v>3.4875959139999999</v>
      </c>
      <c r="I13" s="11">
        <v>0</v>
      </c>
      <c r="K13" s="10" t="s">
        <v>102</v>
      </c>
      <c r="L13" s="11">
        <v>1.45064338974</v>
      </c>
      <c r="M13" s="11">
        <f>C13*21</f>
        <v>88.436111765400014</v>
      </c>
      <c r="N13" s="11">
        <v>0</v>
      </c>
      <c r="O13" s="12"/>
      <c r="P13" s="16">
        <f t="shared" si="3"/>
        <v>89.886755155140008</v>
      </c>
      <c r="R13" s="359" t="s">
        <v>353</v>
      </c>
      <c r="S13" s="11">
        <v>1.45064338974</v>
      </c>
      <c r="T13" s="11">
        <v>4.2112434174000004</v>
      </c>
      <c r="U13" s="11">
        <v>0</v>
      </c>
      <c r="V13" s="12"/>
      <c r="W13" s="11">
        <v>0</v>
      </c>
      <c r="X13" s="11">
        <v>0</v>
      </c>
      <c r="Y13" s="11">
        <v>3.4875959139999999</v>
      </c>
      <c r="Z13" s="11">
        <v>0</v>
      </c>
      <c r="AB13" s="359" t="s">
        <v>353</v>
      </c>
      <c r="AC13" s="11">
        <v>1.45064338974</v>
      </c>
      <c r="AD13" s="11">
        <f>T13*21</f>
        <v>88.436111765400014</v>
      </c>
      <c r="AE13" s="11">
        <v>0</v>
      </c>
      <c r="AF13" s="12"/>
      <c r="AG13" s="16">
        <f t="shared" si="5"/>
        <v>89.886755155140008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568.77505974417704</v>
      </c>
      <c r="M15" s="14">
        <f>C16*21</f>
        <v>0</v>
      </c>
      <c r="N15" s="14">
        <f>D16*310</f>
        <v>0</v>
      </c>
      <c r="O15" s="14">
        <v>16.660385052953998</v>
      </c>
      <c r="P15" s="15">
        <f t="shared" si="3"/>
        <v>585.43544479713103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568.77505974417704</v>
      </c>
      <c r="AD15" s="14">
        <f>T16*21</f>
        <v>0</v>
      </c>
      <c r="AE15" s="14">
        <f>U16*310</f>
        <v>0</v>
      </c>
      <c r="AF15" s="14">
        <v>16.660385052953998</v>
      </c>
      <c r="AG15" s="15">
        <f t="shared" si="5"/>
        <v>585.43544479713103</v>
      </c>
    </row>
    <row r="16" spans="1:33" ht="26.4">
      <c r="A16" s="8" t="s">
        <v>74</v>
      </c>
      <c r="B16" s="9">
        <v>568.77505974417704</v>
      </c>
      <c r="C16" s="9">
        <v>0</v>
      </c>
      <c r="D16" s="9">
        <v>0</v>
      </c>
      <c r="E16" s="9">
        <v>16.660385052953998</v>
      </c>
      <c r="F16" s="9">
        <v>9.7900000000000001E-3</v>
      </c>
      <c r="G16" s="9">
        <v>4.1309899999999997</v>
      </c>
      <c r="H16" s="9">
        <v>3.7692199999999998</v>
      </c>
      <c r="I16" s="9">
        <v>0.74197000000000002</v>
      </c>
      <c r="K16" s="8" t="s">
        <v>78</v>
      </c>
      <c r="L16" s="14">
        <v>560.47820037751103</v>
      </c>
      <c r="M16" s="14">
        <v>0</v>
      </c>
      <c r="N16" s="14">
        <v>0</v>
      </c>
      <c r="O16" s="14">
        <v>0</v>
      </c>
      <c r="P16" s="15">
        <f t="shared" si="3"/>
        <v>560.47820037751103</v>
      </c>
      <c r="R16" s="358" t="s">
        <v>356</v>
      </c>
      <c r="S16" s="9">
        <v>568.77505974417704</v>
      </c>
      <c r="T16" s="9">
        <v>0</v>
      </c>
      <c r="U16" s="9">
        <v>0</v>
      </c>
      <c r="V16" s="9">
        <v>16.660385052953998</v>
      </c>
      <c r="W16" s="9">
        <v>9.7900000000000001E-3</v>
      </c>
      <c r="X16" s="9">
        <v>4.1309899999999997</v>
      </c>
      <c r="Y16" s="9">
        <v>3.7692199999999998</v>
      </c>
      <c r="Z16" s="9">
        <v>0.74197000000000002</v>
      </c>
      <c r="AB16" s="358" t="s">
        <v>357</v>
      </c>
      <c r="AC16" s="14">
        <v>560.47820037751103</v>
      </c>
      <c r="AD16" s="14">
        <v>0</v>
      </c>
      <c r="AE16" s="14">
        <v>0</v>
      </c>
      <c r="AF16" s="14">
        <v>0</v>
      </c>
      <c r="AG16" s="15">
        <f t="shared" si="5"/>
        <v>560.47820037751103</v>
      </c>
    </row>
    <row r="17" spans="1:33">
      <c r="A17" s="8" t="s">
        <v>78</v>
      </c>
      <c r="B17" s="9">
        <v>560.47820037751103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509.66074800000001</v>
      </c>
      <c r="M17" s="12"/>
      <c r="N17" s="12"/>
      <c r="O17" s="12"/>
      <c r="P17" s="16">
        <f t="shared" si="3"/>
        <v>509.66074800000001</v>
      </c>
      <c r="R17" s="358" t="s">
        <v>357</v>
      </c>
      <c r="S17" s="9">
        <v>560.47820037751103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509.66074800000001</v>
      </c>
      <c r="AD17" s="12"/>
      <c r="AE17" s="12"/>
      <c r="AF17" s="12"/>
      <c r="AG17" s="16">
        <f t="shared" si="5"/>
        <v>509.66074800000001</v>
      </c>
    </row>
    <row r="18" spans="1:33">
      <c r="A18" s="10" t="s">
        <v>82</v>
      </c>
      <c r="B18" s="11">
        <v>509.66074800000001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9.8878500000000003</v>
      </c>
      <c r="M18" s="12"/>
      <c r="N18" s="12"/>
      <c r="O18" s="12"/>
      <c r="P18" s="16">
        <f t="shared" si="3"/>
        <v>9.8878500000000003</v>
      </c>
      <c r="R18" s="359" t="s">
        <v>358</v>
      </c>
      <c r="S18" s="11">
        <v>509.66074800000001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9.8878500000000003</v>
      </c>
      <c r="AD18" s="12"/>
      <c r="AE18" s="12"/>
      <c r="AF18" s="12"/>
      <c r="AG18" s="16">
        <f t="shared" si="5"/>
        <v>9.8878500000000003</v>
      </c>
    </row>
    <row r="19" spans="1:33">
      <c r="A19" s="10" t="s">
        <v>86</v>
      </c>
      <c r="B19" s="11">
        <v>9.8878500000000003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18.769211370000001</v>
      </c>
      <c r="M19" s="12"/>
      <c r="N19" s="12"/>
      <c r="O19" s="12"/>
      <c r="P19" s="16">
        <f t="shared" si="3"/>
        <v>18.769211370000001</v>
      </c>
      <c r="R19" s="359" t="s">
        <v>359</v>
      </c>
      <c r="S19" s="11">
        <v>9.8878500000000003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18.769211370000001</v>
      </c>
      <c r="AD19" s="12"/>
      <c r="AE19" s="12"/>
      <c r="AF19" s="12"/>
      <c r="AG19" s="16">
        <f t="shared" si="5"/>
        <v>18.769211370000001</v>
      </c>
    </row>
    <row r="20" spans="1:33">
      <c r="A20" s="10" t="s">
        <v>90</v>
      </c>
      <c r="B20" s="11">
        <v>18.769211370000001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22.1603910075108</v>
      </c>
      <c r="M20" s="12"/>
      <c r="N20" s="12"/>
      <c r="O20" s="12"/>
      <c r="P20" s="16">
        <f t="shared" si="3"/>
        <v>22.1603910075108</v>
      </c>
      <c r="R20" s="359" t="s">
        <v>360</v>
      </c>
      <c r="S20" s="11">
        <v>18.769211370000001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22.1603910075108</v>
      </c>
      <c r="AD20" s="12"/>
      <c r="AE20" s="12"/>
      <c r="AF20" s="12"/>
      <c r="AG20" s="16">
        <f t="shared" si="5"/>
        <v>22.1603910075108</v>
      </c>
    </row>
    <row r="21" spans="1:33">
      <c r="A21" s="10" t="s">
        <v>94</v>
      </c>
      <c r="B21" s="11">
        <v>22.1603910075108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6.4627926999999996</v>
      </c>
      <c r="M21" s="14">
        <v>0</v>
      </c>
      <c r="N21" s="14">
        <v>0</v>
      </c>
      <c r="O21" s="14">
        <v>0</v>
      </c>
      <c r="P21" s="15">
        <f t="shared" si="3"/>
        <v>6.4627926999999996</v>
      </c>
      <c r="R21" s="359" t="s">
        <v>361</v>
      </c>
      <c r="S21" s="11">
        <v>22.1603910075108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6.4627926999999996</v>
      </c>
      <c r="AD21" s="14">
        <v>0</v>
      </c>
      <c r="AE21" s="14">
        <v>0</v>
      </c>
      <c r="AF21" s="14">
        <v>0</v>
      </c>
      <c r="AG21" s="15">
        <f t="shared" si="5"/>
        <v>6.4627926999999996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5.4897700000000001E-2</v>
      </c>
      <c r="M22" s="11">
        <v>0</v>
      </c>
      <c r="N22" s="12"/>
      <c r="O22" s="12"/>
      <c r="P22" s="16">
        <f t="shared" si="3"/>
        <v>5.4897700000000001E-2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5.4897700000000001E-2</v>
      </c>
      <c r="AD22" s="11">
        <v>0</v>
      </c>
      <c r="AE22" s="12"/>
      <c r="AF22" s="12"/>
      <c r="AG22" s="16">
        <f t="shared" si="5"/>
        <v>5.4897700000000001E-2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1.8340666666666701</v>
      </c>
      <c r="M23" s="14">
        <v>0</v>
      </c>
      <c r="N23" s="14">
        <v>0</v>
      </c>
      <c r="O23" s="14">
        <v>0</v>
      </c>
      <c r="P23" s="15">
        <f t="shared" si="3"/>
        <v>1.8340666666666701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1.8340666666666701</v>
      </c>
      <c r="AD23" s="14">
        <v>0</v>
      </c>
      <c r="AE23" s="14">
        <v>0</v>
      </c>
      <c r="AF23" s="14">
        <v>0</v>
      </c>
      <c r="AG23" s="15">
        <f t="shared" si="5"/>
        <v>1.8340666666666701</v>
      </c>
    </row>
    <row r="24" spans="1:33">
      <c r="A24" s="8" t="s">
        <v>97</v>
      </c>
      <c r="B24" s="9">
        <v>6.4627926999999996</v>
      </c>
      <c r="C24" s="9">
        <v>0</v>
      </c>
      <c r="D24" s="9">
        <v>0</v>
      </c>
      <c r="E24" s="9">
        <v>0</v>
      </c>
      <c r="F24" s="9">
        <v>7.0000000000000001E-3</v>
      </c>
      <c r="G24" s="9">
        <v>4.1156699999999997</v>
      </c>
      <c r="H24" s="9">
        <v>0</v>
      </c>
      <c r="I24" s="9">
        <v>0.73640000000000005</v>
      </c>
      <c r="K24" s="10" t="s">
        <v>105</v>
      </c>
      <c r="L24" s="11">
        <v>1.79666666666667</v>
      </c>
      <c r="M24" s="12"/>
      <c r="N24" s="12"/>
      <c r="O24" s="12"/>
      <c r="P24" s="16">
        <f t="shared" si="3"/>
        <v>1.79666666666667</v>
      </c>
      <c r="R24" s="358" t="s">
        <v>364</v>
      </c>
      <c r="S24" s="9">
        <v>6.4627926999999996</v>
      </c>
      <c r="T24" s="9">
        <v>0</v>
      </c>
      <c r="U24" s="9">
        <v>0</v>
      </c>
      <c r="V24" s="9">
        <v>0</v>
      </c>
      <c r="W24" s="9">
        <v>7.0000000000000001E-3</v>
      </c>
      <c r="X24" s="9">
        <v>4.1156699999999997</v>
      </c>
      <c r="Y24" s="9">
        <v>0</v>
      </c>
      <c r="Z24" s="9">
        <v>0.73640000000000005</v>
      </c>
      <c r="AB24" s="359" t="s">
        <v>368</v>
      </c>
      <c r="AC24" s="11">
        <v>1.79666666666667</v>
      </c>
      <c r="AD24" s="12"/>
      <c r="AE24" s="12"/>
      <c r="AF24" s="12"/>
      <c r="AG24" s="16">
        <f t="shared" si="5"/>
        <v>1.79666666666667</v>
      </c>
    </row>
    <row r="25" spans="1:33">
      <c r="A25" s="10" t="s">
        <v>100</v>
      </c>
      <c r="B25" s="11">
        <v>5.4897700000000001E-2</v>
      </c>
      <c r="C25" s="11">
        <v>0</v>
      </c>
      <c r="D25" s="12"/>
      <c r="E25" s="12"/>
      <c r="F25" s="11">
        <v>7.0000000000000001E-3</v>
      </c>
      <c r="G25" s="11">
        <v>3.5000000000000003E-2</v>
      </c>
      <c r="H25" s="11">
        <v>0</v>
      </c>
      <c r="I25" s="11">
        <v>0</v>
      </c>
      <c r="K25" s="10" t="s">
        <v>107</v>
      </c>
      <c r="L25" s="11">
        <v>3.7400000000000003E-2</v>
      </c>
      <c r="M25" s="12"/>
      <c r="N25" s="12"/>
      <c r="O25" s="12"/>
      <c r="P25" s="16">
        <f t="shared" si="3"/>
        <v>3.7400000000000003E-2</v>
      </c>
      <c r="R25" s="359" t="s">
        <v>365</v>
      </c>
      <c r="S25" s="11">
        <v>5.4897700000000001E-2</v>
      </c>
      <c r="T25" s="11">
        <v>0</v>
      </c>
      <c r="U25" s="12"/>
      <c r="V25" s="12"/>
      <c r="W25" s="11">
        <v>7.0000000000000001E-3</v>
      </c>
      <c r="X25" s="11">
        <v>3.5000000000000003E-2</v>
      </c>
      <c r="Y25" s="11">
        <v>0</v>
      </c>
      <c r="Z25" s="11">
        <v>0</v>
      </c>
      <c r="AB25" s="359" t="s">
        <v>369</v>
      </c>
      <c r="AC25" s="11">
        <v>3.7400000000000003E-2</v>
      </c>
      <c r="AD25" s="12"/>
      <c r="AE25" s="12"/>
      <c r="AF25" s="12"/>
      <c r="AG25" s="16">
        <f t="shared" si="5"/>
        <v>3.7400000000000003E-2</v>
      </c>
    </row>
    <row r="26" spans="1:33" ht="26.4">
      <c r="A26" s="122" t="s">
        <v>194</v>
      </c>
      <c r="B26" s="123">
        <v>6.4078949999999999</v>
      </c>
      <c r="C26" s="123">
        <v>0</v>
      </c>
      <c r="D26" s="123">
        <v>0</v>
      </c>
      <c r="E26" s="123">
        <v>0</v>
      </c>
      <c r="F26" s="123">
        <v>0</v>
      </c>
      <c r="G26" s="123">
        <v>4.0806699999999996</v>
      </c>
      <c r="H26" s="123">
        <v>0</v>
      </c>
      <c r="I26" s="123">
        <v>0.73640000000000005</v>
      </c>
      <c r="K26" s="8" t="s">
        <v>109</v>
      </c>
      <c r="L26" s="14">
        <v>0</v>
      </c>
      <c r="M26" s="14">
        <v>0</v>
      </c>
      <c r="N26" s="14">
        <v>0</v>
      </c>
      <c r="O26" s="14">
        <v>16.660385052953998</v>
      </c>
      <c r="P26" s="15">
        <f t="shared" si="3"/>
        <v>16.660385052953998</v>
      </c>
      <c r="R26" s="359" t="s">
        <v>366</v>
      </c>
      <c r="S26" s="123">
        <v>6.4078949999999999</v>
      </c>
      <c r="T26" s="123">
        <v>0</v>
      </c>
      <c r="U26" s="123">
        <v>0</v>
      </c>
      <c r="V26" s="123">
        <v>0</v>
      </c>
      <c r="W26" s="123">
        <v>0</v>
      </c>
      <c r="X26" s="123">
        <v>4.0806699999999996</v>
      </c>
      <c r="Y26" s="123">
        <v>0</v>
      </c>
      <c r="Z26" s="123">
        <v>0.73640000000000005</v>
      </c>
      <c r="AB26" s="358" t="s">
        <v>373</v>
      </c>
      <c r="AC26" s="14">
        <v>0</v>
      </c>
      <c r="AD26" s="14">
        <v>0</v>
      </c>
      <c r="AE26" s="14">
        <v>0</v>
      </c>
      <c r="AF26" s="14">
        <v>16.660385052953998</v>
      </c>
      <c r="AG26" s="15">
        <f t="shared" si="5"/>
        <v>16.660385052953998</v>
      </c>
    </row>
    <row r="27" spans="1:33" ht="26.4">
      <c r="A27" s="8" t="s">
        <v>103</v>
      </c>
      <c r="B27" s="9">
        <v>1.8340666666666701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10" t="s">
        <v>111</v>
      </c>
      <c r="L27" s="12"/>
      <c r="M27" s="12"/>
      <c r="N27" s="12"/>
      <c r="O27" s="11">
        <v>16.660385052953998</v>
      </c>
      <c r="P27" s="16">
        <f t="shared" si="3"/>
        <v>16.660385052953998</v>
      </c>
      <c r="R27" s="358" t="s">
        <v>367</v>
      </c>
      <c r="S27" s="9">
        <v>1.8340666666666701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B27" s="359" t="s">
        <v>374</v>
      </c>
      <c r="AC27" s="12"/>
      <c r="AD27" s="12"/>
      <c r="AE27" s="12"/>
      <c r="AF27" s="11">
        <v>16.660385052953998</v>
      </c>
      <c r="AG27" s="16">
        <f t="shared" si="5"/>
        <v>16.660385052953998</v>
      </c>
    </row>
    <row r="28" spans="1:33">
      <c r="A28" s="10" t="s">
        <v>105</v>
      </c>
      <c r="B28" s="11">
        <v>1.79666666666667</v>
      </c>
      <c r="C28" s="12"/>
      <c r="D28" s="12"/>
      <c r="E28" s="12"/>
      <c r="F28" s="11">
        <v>0</v>
      </c>
      <c r="G28" s="11">
        <v>0</v>
      </c>
      <c r="H28" s="11">
        <v>0</v>
      </c>
      <c r="I28" s="11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1.79666666666667</v>
      </c>
      <c r="T28" s="12"/>
      <c r="U28" s="12"/>
      <c r="V28" s="12"/>
      <c r="W28" s="11">
        <v>0</v>
      </c>
      <c r="X28" s="11">
        <v>0</v>
      </c>
      <c r="Y28" s="11">
        <v>0</v>
      </c>
      <c r="Z28" s="11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3.7400000000000003E-2</v>
      </c>
      <c r="C29" s="12"/>
      <c r="D29" s="12"/>
      <c r="E29" s="12"/>
      <c r="F29" s="11">
        <v>0</v>
      </c>
      <c r="G29" s="11">
        <v>0</v>
      </c>
      <c r="H29" s="11">
        <v>0</v>
      </c>
      <c r="I29" s="11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3.7400000000000003E-2</v>
      </c>
      <c r="T29" s="12"/>
      <c r="U29" s="12"/>
      <c r="V29" s="12"/>
      <c r="W29" s="11">
        <v>0</v>
      </c>
      <c r="X29" s="11">
        <v>0</v>
      </c>
      <c r="Y29" s="11">
        <v>0</v>
      </c>
      <c r="Z29" s="11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1">
        <v>0</v>
      </c>
      <c r="G30" s="11">
        <v>0</v>
      </c>
      <c r="H30" s="11">
        <v>0</v>
      </c>
      <c r="I30" s="11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1">
        <v>0</v>
      </c>
      <c r="X30" s="11">
        <v>0</v>
      </c>
      <c r="Y30" s="11">
        <v>0</v>
      </c>
      <c r="Z30" s="11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1">
        <v>0</v>
      </c>
      <c r="G31" s="11">
        <v>0</v>
      </c>
      <c r="H31" s="11">
        <v>0</v>
      </c>
      <c r="I31" s="11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1">
        <v>0</v>
      </c>
      <c r="X31" s="11">
        <v>0</v>
      </c>
      <c r="Y31" s="11">
        <v>0</v>
      </c>
      <c r="Z31" s="11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1.3711800000000001</v>
      </c>
      <c r="I32" s="9">
        <v>0</v>
      </c>
      <c r="K32" s="8" t="s">
        <v>75</v>
      </c>
      <c r="L32" s="14">
        <v>-10309.901801418</v>
      </c>
      <c r="M32" s="14">
        <f>C46*21</f>
        <v>2019.6815945009423</v>
      </c>
      <c r="N32" s="14">
        <f>D46*310</f>
        <v>1632.2385836571091</v>
      </c>
      <c r="O32" s="14">
        <v>0</v>
      </c>
      <c r="P32" s="15">
        <f t="shared" si="3"/>
        <v>-6657.9816232599487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1.3711800000000001</v>
      </c>
      <c r="Z32" s="9">
        <v>0</v>
      </c>
      <c r="AB32" s="358" t="s">
        <v>384</v>
      </c>
      <c r="AC32" s="14">
        <v>-10309.901801418</v>
      </c>
      <c r="AD32" s="14">
        <f>T46*21</f>
        <v>2019.6815945009423</v>
      </c>
      <c r="AE32" s="14">
        <f>U46*310</f>
        <v>1632.2385836571091</v>
      </c>
      <c r="AF32" s="14">
        <v>0</v>
      </c>
      <c r="AG32" s="15">
        <f t="shared" ref="AG32:AG51" si="6">SUM(AC32:AF32)</f>
        <v>-6657.9816232599487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16.660385052953998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1981.0607512499998</v>
      </c>
      <c r="N33" s="14">
        <f>D47*310</f>
        <v>117.48094371541467</v>
      </c>
      <c r="O33" s="14">
        <v>0</v>
      </c>
      <c r="P33" s="15">
        <f t="shared" si="3"/>
        <v>2098.5416949654145</v>
      </c>
      <c r="R33" s="358" t="s">
        <v>373</v>
      </c>
      <c r="S33" s="9">
        <v>0</v>
      </c>
      <c r="T33" s="9">
        <v>0</v>
      </c>
      <c r="U33" s="9">
        <v>0</v>
      </c>
      <c r="V33" s="9">
        <v>16.660385052953998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1981.0607512499998</v>
      </c>
      <c r="AE33" s="14">
        <f>U47*310</f>
        <v>117.48094371541467</v>
      </c>
      <c r="AF33" s="14">
        <v>0</v>
      </c>
      <c r="AG33" s="15">
        <f t="shared" si="6"/>
        <v>2098.5416949654145</v>
      </c>
    </row>
    <row r="34" spans="1:33">
      <c r="A34" s="10" t="s">
        <v>111</v>
      </c>
      <c r="B34" s="12"/>
      <c r="C34" s="12"/>
      <c r="D34" s="12"/>
      <c r="E34" s="11">
        <v>16.660385052953998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1923.578391</v>
      </c>
      <c r="N34" s="12"/>
      <c r="O34" s="12"/>
      <c r="P34" s="16">
        <f t="shared" si="3"/>
        <v>1923.578391</v>
      </c>
      <c r="R34" s="359" t="s">
        <v>374</v>
      </c>
      <c r="S34" s="12"/>
      <c r="T34" s="12"/>
      <c r="U34" s="12"/>
      <c r="V34" s="11">
        <v>16.660385052953998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1923.578391</v>
      </c>
      <c r="AE34" s="12"/>
      <c r="AF34" s="12"/>
      <c r="AG34" s="16">
        <f t="shared" si="6"/>
        <v>1923.578391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57.482360249999999</v>
      </c>
      <c r="N35" s="11">
        <f>D49*310</f>
        <v>117.48094371541467</v>
      </c>
      <c r="O35" s="12"/>
      <c r="P35" s="16">
        <f t="shared" si="3"/>
        <v>174.96330396541467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57.482360249999999</v>
      </c>
      <c r="AE35" s="11">
        <f>U49*310</f>
        <v>117.48094371541467</v>
      </c>
      <c r="AF35" s="12"/>
      <c r="AG35" s="16">
        <f t="shared" si="6"/>
        <v>174.96330396541467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-10307.978440442799</v>
      </c>
      <c r="M36" s="14">
        <v>0</v>
      </c>
      <c r="N36" s="14">
        <v>0</v>
      </c>
      <c r="O36" s="14">
        <v>0</v>
      </c>
      <c r="P36" s="15">
        <f t="shared" si="3"/>
        <v>-10307.978440442799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-10307.978440442799</v>
      </c>
      <c r="AD36" s="14">
        <v>0</v>
      </c>
      <c r="AE36" s="14">
        <v>0</v>
      </c>
      <c r="AF36" s="14">
        <v>0</v>
      </c>
      <c r="AG36" s="15">
        <f t="shared" si="6"/>
        <v>-10307.978440442799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-6841.5924404428297</v>
      </c>
      <c r="M37" s="12"/>
      <c r="N37" s="12"/>
      <c r="O37" s="12"/>
      <c r="P37" s="16">
        <f t="shared" si="3"/>
        <v>-6841.5924404428297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-6841.5924404428297</v>
      </c>
      <c r="AD37" s="12"/>
      <c r="AE37" s="12"/>
      <c r="AF37" s="12"/>
      <c r="AG37" s="16">
        <f t="shared" si="6"/>
        <v>-6841.5924404428297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-3466.386</v>
      </c>
      <c r="M38" s="12"/>
      <c r="N38" s="12"/>
      <c r="O38" s="12"/>
      <c r="P38" s="16">
        <f t="shared" si="3"/>
        <v>-3466.386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-3466.386</v>
      </c>
      <c r="AD38" s="12"/>
      <c r="AE38" s="12"/>
      <c r="AF38" s="12"/>
      <c r="AG38" s="16">
        <f t="shared" si="6"/>
        <v>-3466.386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38.620843250942613</v>
      </c>
      <c r="N39" s="14">
        <f>D57*310</f>
        <v>1514.7576399416935</v>
      </c>
      <c r="O39" s="14">
        <v>0</v>
      </c>
      <c r="P39" s="15">
        <f t="shared" si="3"/>
        <v>1553.3784831926362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38.620843250942613</v>
      </c>
      <c r="AE39" s="14">
        <f>U57*310</f>
        <v>1514.7576399416935</v>
      </c>
      <c r="AF39" s="14">
        <v>0</v>
      </c>
      <c r="AG39" s="15">
        <f t="shared" si="6"/>
        <v>1553.3784831926362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10.938011363999999</v>
      </c>
      <c r="N40" s="11">
        <f>D58*310</f>
        <v>4.2010764759999999</v>
      </c>
      <c r="O40" s="12"/>
      <c r="P40" s="16">
        <f t="shared" si="3"/>
        <v>15.139087839999998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10.938011363999999</v>
      </c>
      <c r="AE40" s="11">
        <f>U58*310</f>
        <v>4.2010764759999999</v>
      </c>
      <c r="AF40" s="12"/>
      <c r="AG40" s="16">
        <f t="shared" si="6"/>
        <v>15.139087839999998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1039.9682720855872</v>
      </c>
      <c r="O41" s="12"/>
      <c r="P41" s="16">
        <f t="shared" si="3"/>
        <v>1039.9682720855872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1039.9682720855872</v>
      </c>
      <c r="AF41" s="12"/>
      <c r="AG41" s="16">
        <f t="shared" si="6"/>
        <v>1039.9682720855872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415.74911224762013</v>
      </c>
      <c r="O42" s="12"/>
      <c r="P42" s="16">
        <f t="shared" si="3"/>
        <v>415.74911224762013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415.74911224762013</v>
      </c>
      <c r="AF42" s="12"/>
      <c r="AG42" s="16">
        <f t="shared" si="6"/>
        <v>415.74911224762013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2.7899999999999999E-3</v>
      </c>
      <c r="G43" s="9">
        <v>1.532E-2</v>
      </c>
      <c r="H43" s="9">
        <v>2.3980399999999999</v>
      </c>
      <c r="I43" s="9">
        <v>5.5700000000000003E-3</v>
      </c>
      <c r="K43" s="10" t="s">
        <v>110</v>
      </c>
      <c r="L43" s="12"/>
      <c r="M43" s="12"/>
      <c r="N43" s="11">
        <f>D61*310</f>
        <v>54.839179132484439</v>
      </c>
      <c r="O43" s="12"/>
      <c r="P43" s="16">
        <f t="shared" si="3"/>
        <v>54.839179132484439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2.7899999999999999E-3</v>
      </c>
      <c r="X43" s="9">
        <v>1.532E-2</v>
      </c>
      <c r="Y43" s="9">
        <v>2.3980399999999999</v>
      </c>
      <c r="Z43" s="9">
        <v>5.5700000000000003E-3</v>
      </c>
      <c r="AB43" s="359" t="s">
        <v>399</v>
      </c>
      <c r="AC43" s="12"/>
      <c r="AD43" s="12"/>
      <c r="AE43" s="11">
        <f>U61*310</f>
        <v>54.839179132484439</v>
      </c>
      <c r="AF43" s="12"/>
      <c r="AG43" s="16">
        <f t="shared" si="6"/>
        <v>54.839179132484439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2.7899999999999999E-3</v>
      </c>
      <c r="G44" s="11">
        <v>1.532E-2</v>
      </c>
      <c r="H44" s="11">
        <v>5.5700000000000003E-3</v>
      </c>
      <c r="I44" s="11">
        <v>5.5700000000000003E-3</v>
      </c>
      <c r="K44" s="10" t="s">
        <v>112</v>
      </c>
      <c r="L44" s="12"/>
      <c r="M44" s="11">
        <f>C62*21</f>
        <v>27.682831886942608</v>
      </c>
      <c r="N44" s="12"/>
      <c r="O44" s="12"/>
      <c r="P44" s="16">
        <f t="shared" si="3"/>
        <v>27.682831886942608</v>
      </c>
      <c r="R44" s="359" t="s">
        <v>382</v>
      </c>
      <c r="S44" s="11">
        <v>0</v>
      </c>
      <c r="T44" s="11">
        <v>0</v>
      </c>
      <c r="U44" s="12"/>
      <c r="V44" s="12"/>
      <c r="W44" s="11">
        <v>2.7899999999999999E-3</v>
      </c>
      <c r="X44" s="11">
        <v>1.532E-2</v>
      </c>
      <c r="Y44" s="11">
        <v>5.5700000000000003E-3</v>
      </c>
      <c r="Z44" s="11">
        <v>5.5700000000000003E-3</v>
      </c>
      <c r="AB44" s="359" t="s">
        <v>400</v>
      </c>
      <c r="AC44" s="12"/>
      <c r="AD44" s="11">
        <f>T62*21</f>
        <v>27.682831886942608</v>
      </c>
      <c r="AE44" s="12"/>
      <c r="AF44" s="12"/>
      <c r="AG44" s="16">
        <f t="shared" si="6"/>
        <v>27.682831886942608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2.3924699999999999</v>
      </c>
      <c r="I45" s="11">
        <v>0</v>
      </c>
      <c r="K45" s="8" t="s">
        <v>114</v>
      </c>
      <c r="L45" s="14">
        <v>-1.923360975129</v>
      </c>
      <c r="M45" s="14">
        <v>0</v>
      </c>
      <c r="N45" s="14">
        <v>0</v>
      </c>
      <c r="O45" s="14">
        <v>0</v>
      </c>
      <c r="P45" s="15">
        <f t="shared" si="3"/>
        <v>-1.923360975129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2.3924699999999999</v>
      </c>
      <c r="Z45" s="11">
        <v>0</v>
      </c>
      <c r="AB45" s="358" t="s">
        <v>401</v>
      </c>
      <c r="AC45" s="14">
        <v>-1.923360975129</v>
      </c>
      <c r="AD45" s="14">
        <v>0</v>
      </c>
      <c r="AE45" s="14">
        <v>0</v>
      </c>
      <c r="AF45" s="14">
        <v>0</v>
      </c>
      <c r="AG45" s="15">
        <f t="shared" si="6"/>
        <v>-1.923360975129</v>
      </c>
    </row>
    <row r="46" spans="1:33" ht="26.4">
      <c r="A46" s="8" t="s">
        <v>75</v>
      </c>
      <c r="B46" s="9">
        <v>-10309.901801418</v>
      </c>
      <c r="C46" s="9">
        <v>96.175314023854398</v>
      </c>
      <c r="D46" s="9">
        <v>5.2652857537326101</v>
      </c>
      <c r="E46" s="9">
        <v>0</v>
      </c>
      <c r="F46" s="9">
        <v>0.48180454</v>
      </c>
      <c r="G46" s="9">
        <v>17.729222239999999</v>
      </c>
      <c r="H46" s="9">
        <v>0</v>
      </c>
      <c r="I46" s="9">
        <v>0</v>
      </c>
      <c r="K46" s="10" t="s">
        <v>116</v>
      </c>
      <c r="L46" s="11">
        <v>-1.923360975129</v>
      </c>
      <c r="M46" s="12"/>
      <c r="N46" s="12"/>
      <c r="O46" s="12"/>
      <c r="P46" s="16">
        <f t="shared" si="3"/>
        <v>-1.923360975129</v>
      </c>
      <c r="R46" s="358" t="s">
        <v>384</v>
      </c>
      <c r="S46" s="9">
        <v>-10309.901801418</v>
      </c>
      <c r="T46" s="9">
        <v>96.175314023854398</v>
      </c>
      <c r="U46" s="9">
        <v>5.2652857537326101</v>
      </c>
      <c r="V46" s="9">
        <v>0</v>
      </c>
      <c r="W46" s="9">
        <v>0.48180454</v>
      </c>
      <c r="X46" s="9">
        <v>17.729222239999999</v>
      </c>
      <c r="Y46" s="9">
        <v>0</v>
      </c>
      <c r="Z46" s="9">
        <v>0</v>
      </c>
      <c r="AB46" s="359" t="s">
        <v>402</v>
      </c>
      <c r="AC46" s="11">
        <v>-1.923360975129</v>
      </c>
      <c r="AD46" s="12"/>
      <c r="AE46" s="12"/>
      <c r="AF46" s="12"/>
      <c r="AG46" s="16">
        <f t="shared" si="6"/>
        <v>-1.923360975129</v>
      </c>
    </row>
    <row r="47" spans="1:33">
      <c r="A47" s="8" t="s">
        <v>79</v>
      </c>
      <c r="B47" s="9">
        <v>0</v>
      </c>
      <c r="C47" s="9">
        <v>94.336226249999996</v>
      </c>
      <c r="D47" s="9">
        <v>0.37897078617875701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4.5200574847999997</v>
      </c>
      <c r="M47" s="14">
        <f>C65*21</f>
        <v>363.18816197554588</v>
      </c>
      <c r="N47" s="14">
        <f>D65*310</f>
        <v>65.714789369177865</v>
      </c>
      <c r="O47" s="14">
        <v>0</v>
      </c>
      <c r="P47" s="15">
        <f t="shared" si="3"/>
        <v>433.42300882952378</v>
      </c>
      <c r="R47" s="358" t="s">
        <v>385</v>
      </c>
      <c r="S47" s="9">
        <v>0</v>
      </c>
      <c r="T47" s="9">
        <v>94.336226249999996</v>
      </c>
      <c r="U47" s="9">
        <v>0.37897078617875701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4.5200574847999997</v>
      </c>
      <c r="AD47" s="14">
        <f>T65*21</f>
        <v>363.18816197554588</v>
      </c>
      <c r="AE47" s="14">
        <f>U65*310</f>
        <v>65.714789369177865</v>
      </c>
      <c r="AF47" s="14">
        <v>0</v>
      </c>
      <c r="AG47" s="15">
        <f t="shared" si="6"/>
        <v>433.42300882952378</v>
      </c>
    </row>
    <row r="48" spans="1:33">
      <c r="A48" s="10" t="s">
        <v>83</v>
      </c>
      <c r="B48" s="12"/>
      <c r="C48" s="11">
        <v>91.598971000000006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231.9704159546844</v>
      </c>
      <c r="N48" s="13">
        <v>0</v>
      </c>
      <c r="O48" s="13">
        <v>0</v>
      </c>
      <c r="P48" s="16">
        <f t="shared" si="3"/>
        <v>231.9704159546844</v>
      </c>
      <c r="R48" s="359" t="s">
        <v>386</v>
      </c>
      <c r="S48" s="12"/>
      <c r="T48" s="11">
        <v>91.598971000000006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231.9704159546844</v>
      </c>
      <c r="AE48" s="13">
        <v>0</v>
      </c>
      <c r="AF48" s="13">
        <v>0</v>
      </c>
      <c r="AG48" s="16">
        <f t="shared" si="6"/>
        <v>231.9704159546844</v>
      </c>
    </row>
    <row r="49" spans="1:33">
      <c r="A49" s="10" t="s">
        <v>87</v>
      </c>
      <c r="B49" s="12"/>
      <c r="C49" s="11">
        <v>2.73725525</v>
      </c>
      <c r="D49" s="11">
        <v>0.37897078617875701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2.9693999999999998</v>
      </c>
      <c r="N49" s="13">
        <f>D67*310</f>
        <v>2.6300400000000002</v>
      </c>
      <c r="O49" s="13">
        <v>0</v>
      </c>
      <c r="P49" s="16">
        <f t="shared" si="3"/>
        <v>5.5994399999999995</v>
      </c>
      <c r="R49" s="359" t="s">
        <v>387</v>
      </c>
      <c r="S49" s="12"/>
      <c r="T49" s="11">
        <v>2.73725525</v>
      </c>
      <c r="U49" s="11">
        <v>0.37897078617875701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2.9693999999999998</v>
      </c>
      <c r="AE49" s="13">
        <f>U67*310</f>
        <v>2.6300400000000002</v>
      </c>
      <c r="AF49" s="13">
        <v>0</v>
      </c>
      <c r="AG49" s="16">
        <f t="shared" si="6"/>
        <v>5.5994399999999995</v>
      </c>
    </row>
    <row r="50" spans="1:33" ht="26.4">
      <c r="A50" s="8" t="s">
        <v>91</v>
      </c>
      <c r="B50" s="9">
        <v>-10307.978440442799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4.5200574847999997</v>
      </c>
      <c r="M50" s="13">
        <f>C68*21</f>
        <v>13.674570000000001</v>
      </c>
      <c r="N50" s="13">
        <f>D68*310</f>
        <v>3.6335286</v>
      </c>
      <c r="O50" s="13">
        <v>0</v>
      </c>
      <c r="P50" s="16">
        <f t="shared" si="3"/>
        <v>21.8281560848</v>
      </c>
      <c r="R50" s="358" t="s">
        <v>388</v>
      </c>
      <c r="S50" s="9">
        <v>-10307.978440442799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4.5200574847999997</v>
      </c>
      <c r="AD50" s="13">
        <f>T68*21</f>
        <v>13.674570000000001</v>
      </c>
      <c r="AE50" s="13">
        <f>U68*310</f>
        <v>3.6335286</v>
      </c>
      <c r="AF50" s="13">
        <v>0</v>
      </c>
      <c r="AG50" s="16">
        <f t="shared" si="6"/>
        <v>21.8281560848</v>
      </c>
    </row>
    <row r="51" spans="1:33">
      <c r="A51" s="10" t="s">
        <v>95</v>
      </c>
      <c r="B51" s="11">
        <v>-6841.5924404428297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114.5737760208615</v>
      </c>
      <c r="N51" s="13">
        <f>D69*310</f>
        <v>59.451220769177873</v>
      </c>
      <c r="O51" s="13">
        <v>0</v>
      </c>
      <c r="P51" s="16">
        <f t="shared" si="3"/>
        <v>174.02499679003938</v>
      </c>
      <c r="R51" s="359" t="s">
        <v>389</v>
      </c>
      <c r="S51" s="11">
        <v>-6841.5924404428297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114.5737760208615</v>
      </c>
      <c r="AE51" s="13">
        <f>U69*310</f>
        <v>59.451220769177873</v>
      </c>
      <c r="AF51" s="13">
        <v>0</v>
      </c>
      <c r="AG51" s="16">
        <f t="shared" si="6"/>
        <v>174.02499679003938</v>
      </c>
    </row>
    <row r="52" spans="1:33">
      <c r="A52" s="10" t="s">
        <v>98</v>
      </c>
      <c r="B52" s="11">
        <v>-3466.386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-3466.386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750.44970000000001</v>
      </c>
      <c r="M54" s="9">
        <f>C72*21</f>
        <v>0.1102059</v>
      </c>
      <c r="N54" s="9">
        <f>D72*310</f>
        <v>6.507396</v>
      </c>
      <c r="O54" s="9">
        <v>0</v>
      </c>
      <c r="P54" s="16">
        <f t="shared" si="3"/>
        <v>757.06730189999996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750.44970000000001</v>
      </c>
      <c r="AD54" s="9">
        <f>T72*21</f>
        <v>0.1102059</v>
      </c>
      <c r="AE54" s="9">
        <f>U72*310</f>
        <v>6.507396</v>
      </c>
      <c r="AF54" s="9">
        <v>0</v>
      </c>
      <c r="AG54" s="16">
        <f t="shared" ref="AG54:AG56" si="7">SUM(AC54:AF54)</f>
        <v>757.06730189999996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750.44970000000001</v>
      </c>
      <c r="M55" s="11">
        <f>C73*21</f>
        <v>0.1102059</v>
      </c>
      <c r="N55" s="11">
        <f>D73*310</f>
        <v>6.507396</v>
      </c>
      <c r="O55" s="12"/>
      <c r="P55" s="16">
        <f t="shared" si="3"/>
        <v>757.06730189999996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750.44970000000001</v>
      </c>
      <c r="AD55" s="11">
        <f>T73*21</f>
        <v>0.1102059</v>
      </c>
      <c r="AE55" s="11">
        <f>U73*310</f>
        <v>6.507396</v>
      </c>
      <c r="AF55" s="12"/>
      <c r="AG55" s="16">
        <f t="shared" si="7"/>
        <v>757.06730189999996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1.83908777385441</v>
      </c>
      <c r="D57" s="9">
        <v>4.88631496755385</v>
      </c>
      <c r="E57" s="9">
        <v>0</v>
      </c>
      <c r="F57" s="9">
        <v>0.48180454</v>
      </c>
      <c r="G57" s="9">
        <v>17.729222239999999</v>
      </c>
      <c r="H57" s="9">
        <v>0</v>
      </c>
      <c r="I57" s="9">
        <v>0</v>
      </c>
      <c r="R57" s="358" t="s">
        <v>395</v>
      </c>
      <c r="S57" s="9">
        <v>0</v>
      </c>
      <c r="T57" s="9">
        <v>1.83908777385441</v>
      </c>
      <c r="U57" s="9">
        <v>4.88631496755385</v>
      </c>
      <c r="V57" s="9">
        <v>0</v>
      </c>
      <c r="W57" s="9">
        <v>0.48180454</v>
      </c>
      <c r="X57" s="9">
        <v>17.729222239999999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0.52085768399999999</v>
      </c>
      <c r="D58" s="11">
        <v>1.3551859600000001E-2</v>
      </c>
      <c r="E58" s="12"/>
      <c r="F58" s="11">
        <v>0.48180454</v>
      </c>
      <c r="G58" s="11">
        <v>17.729222239999999</v>
      </c>
      <c r="H58" s="11">
        <v>0</v>
      </c>
      <c r="I58" s="11">
        <v>0</v>
      </c>
      <c r="R58" s="359" t="s">
        <v>396</v>
      </c>
      <c r="S58" s="12"/>
      <c r="T58" s="11">
        <v>0.52085768399999999</v>
      </c>
      <c r="U58" s="11">
        <v>1.3551859600000001E-2</v>
      </c>
      <c r="V58" s="12"/>
      <c r="W58" s="11">
        <v>0.48180454</v>
      </c>
      <c r="X58" s="11">
        <v>17.729222239999999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3.3547363615664101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3.3547363615664101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1.3411261685407101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1.3411261685407101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0.176900577846724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0.176900577846724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1.3182300898544099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1.3182300898544099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-1.923360975129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-1.923360975129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-1.923360975129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-1.923360975129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4.5200574847999997</v>
      </c>
      <c r="C65" s="9">
        <v>17.294674379787899</v>
      </c>
      <c r="D65" s="9">
        <v>0.211983191513477</v>
      </c>
      <c r="E65" s="9">
        <v>0</v>
      </c>
      <c r="F65" s="9">
        <v>0.31900000000000001</v>
      </c>
      <c r="G65" s="9">
        <v>5.5949999999999998</v>
      </c>
      <c r="H65" s="9">
        <v>0.123</v>
      </c>
      <c r="I65" s="9">
        <v>1.0999999999999999E-2</v>
      </c>
      <c r="R65" s="358" t="s">
        <v>403</v>
      </c>
      <c r="S65" s="9">
        <v>4.5200574847999997</v>
      </c>
      <c r="T65" s="9">
        <v>17.294674379787899</v>
      </c>
      <c r="U65" s="9">
        <v>0.211983191513477</v>
      </c>
      <c r="V65" s="9">
        <v>0</v>
      </c>
      <c r="W65" s="9">
        <v>0.31900000000000001</v>
      </c>
      <c r="X65" s="9">
        <v>5.5949999999999998</v>
      </c>
      <c r="Y65" s="9">
        <v>0.123</v>
      </c>
      <c r="Z65" s="9">
        <v>1.0999999999999999E-2</v>
      </c>
    </row>
    <row r="66" spans="1:26">
      <c r="A66" s="10" t="s">
        <v>80</v>
      </c>
      <c r="B66" s="13">
        <v>0</v>
      </c>
      <c r="C66" s="13">
        <v>11.0462102835564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11.0462102835564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0.1414</v>
      </c>
      <c r="D67" s="13">
        <v>8.4840000000000002E-3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0.1414</v>
      </c>
      <c r="U67" s="13">
        <v>8.4840000000000002E-3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4.5200574847999997</v>
      </c>
      <c r="C68" s="13">
        <v>0.65117000000000003</v>
      </c>
      <c r="D68" s="13">
        <v>1.172106E-2</v>
      </c>
      <c r="E68" s="13">
        <v>0</v>
      </c>
      <c r="F68" s="13">
        <v>0.31900000000000001</v>
      </c>
      <c r="G68" s="13">
        <v>5.5949999999999998</v>
      </c>
      <c r="H68" s="13">
        <v>0.123</v>
      </c>
      <c r="I68" s="13">
        <v>1.0999999999999999E-2</v>
      </c>
      <c r="R68" s="358" t="s">
        <v>406</v>
      </c>
      <c r="S68" s="13">
        <v>4.5200574847999997</v>
      </c>
      <c r="T68" s="13">
        <v>0.65117000000000003</v>
      </c>
      <c r="U68" s="13">
        <v>1.172106E-2</v>
      </c>
      <c r="V68" s="13">
        <v>0</v>
      </c>
      <c r="W68" s="13">
        <v>0.31900000000000001</v>
      </c>
      <c r="X68" s="13">
        <v>5.5949999999999998</v>
      </c>
      <c r="Y68" s="13">
        <v>0.123</v>
      </c>
      <c r="Z68" s="13">
        <v>1.0999999999999999E-2</v>
      </c>
    </row>
    <row r="69" spans="1:26">
      <c r="A69" s="10" t="s">
        <v>92</v>
      </c>
      <c r="B69" s="13">
        <v>0</v>
      </c>
      <c r="C69" s="13">
        <v>5.4558940962314999</v>
      </c>
      <c r="D69" s="13">
        <v>0.191778131513477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5.4558940962314999</v>
      </c>
      <c r="U69" s="13">
        <v>0.191778131513477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750.44970000000001</v>
      </c>
      <c r="C72" s="9">
        <v>5.2478999999999998E-3</v>
      </c>
      <c r="D72" s="9">
        <v>2.0991599999999999E-2</v>
      </c>
      <c r="E72" s="9">
        <v>0</v>
      </c>
      <c r="F72" s="9">
        <v>3.4034</v>
      </c>
      <c r="G72" s="9">
        <v>2.2477999999999998</v>
      </c>
      <c r="H72" s="9">
        <v>0.44750000000000001</v>
      </c>
      <c r="I72" s="9">
        <v>0.2</v>
      </c>
      <c r="R72" s="358" t="s">
        <v>409</v>
      </c>
      <c r="S72" s="9">
        <v>750.44970000000001</v>
      </c>
      <c r="T72" s="9">
        <v>5.2478999999999998E-3</v>
      </c>
      <c r="U72" s="9">
        <v>2.0991599999999999E-2</v>
      </c>
      <c r="V72" s="9">
        <v>0</v>
      </c>
      <c r="W72" s="9">
        <v>3.4034</v>
      </c>
      <c r="X72" s="9">
        <v>2.2477999999999998</v>
      </c>
      <c r="Y72" s="9">
        <v>0.44750000000000001</v>
      </c>
      <c r="Z72" s="9">
        <v>0.2</v>
      </c>
    </row>
    <row r="73" spans="1:26" ht="26.4">
      <c r="A73" s="10" t="s">
        <v>159</v>
      </c>
      <c r="B73" s="11">
        <v>750.44970000000001</v>
      </c>
      <c r="C73" s="11">
        <v>5.2478999999999998E-3</v>
      </c>
      <c r="D73" s="11">
        <v>2.0991599999999999E-2</v>
      </c>
      <c r="E73" s="12"/>
      <c r="F73" s="11">
        <v>3.4034</v>
      </c>
      <c r="G73" s="11">
        <v>2.2477999999999998</v>
      </c>
      <c r="H73" s="11">
        <v>0.44750000000000001</v>
      </c>
      <c r="I73" s="11">
        <v>0.2</v>
      </c>
      <c r="R73" s="359" t="s">
        <v>410</v>
      </c>
      <c r="S73" s="11">
        <v>750.44970000000001</v>
      </c>
      <c r="T73" s="11">
        <v>5.2478999999999998E-3</v>
      </c>
      <c r="U73" s="11">
        <v>2.0991599999999999E-2</v>
      </c>
      <c r="V73" s="12"/>
      <c r="W73" s="11">
        <v>3.4034</v>
      </c>
      <c r="X73" s="11">
        <v>2.2477999999999998</v>
      </c>
      <c r="Y73" s="11">
        <v>0.44750000000000001</v>
      </c>
      <c r="Z73" s="11">
        <v>0.2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T38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179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-2952.7885327874301</v>
      </c>
      <c r="C4" s="9">
        <v>126.85043104079701</v>
      </c>
      <c r="D4" s="9">
        <v>6.2144029705773898</v>
      </c>
      <c r="E4" s="9">
        <v>22.1387772950109</v>
      </c>
      <c r="F4" s="9">
        <v>20.387947910000001</v>
      </c>
      <c r="G4" s="9">
        <v>183.194136945</v>
      </c>
      <c r="H4" s="9">
        <v>20.996597314999999</v>
      </c>
      <c r="I4" s="9">
        <v>42.561415789999998</v>
      </c>
      <c r="K4" s="8" t="s">
        <v>138</v>
      </c>
      <c r="L4" s="14">
        <v>-2952.7885327874301</v>
      </c>
      <c r="M4" s="14">
        <f>C4*21</f>
        <v>2663.8590518567371</v>
      </c>
      <c r="N4" s="14">
        <f t="shared" ref="N4:N10" si="0">D4*310</f>
        <v>1926.4649208789908</v>
      </c>
      <c r="O4" s="14">
        <v>22.1387772950109</v>
      </c>
      <c r="P4" s="15">
        <f>SUM(L4:O4)</f>
        <v>1659.6742172433087</v>
      </c>
      <c r="Q4" s="17"/>
      <c r="R4" s="358" t="s">
        <v>344</v>
      </c>
      <c r="S4" s="9">
        <v>-2952.7885327874301</v>
      </c>
      <c r="T4" s="9">
        <v>126.85043104079701</v>
      </c>
      <c r="U4" s="9">
        <v>6.2144029705773898</v>
      </c>
      <c r="V4" s="9">
        <v>22.1387772950109</v>
      </c>
      <c r="W4" s="9">
        <v>20.387947910000001</v>
      </c>
      <c r="X4" s="9">
        <v>183.194136945</v>
      </c>
      <c r="Y4" s="9">
        <v>20.996597314999999</v>
      </c>
      <c r="Z4" s="9">
        <v>42.561415789999998</v>
      </c>
      <c r="AB4" s="358" t="s">
        <v>344</v>
      </c>
      <c r="AC4" s="14">
        <v>-2952.7885327874301</v>
      </c>
      <c r="AD4" s="14">
        <f>T4*21</f>
        <v>2663.8590518567371</v>
      </c>
      <c r="AE4" s="14">
        <f t="shared" ref="AE4:AE10" si="1">U4*310</f>
        <v>1926.4649208789908</v>
      </c>
      <c r="AF4" s="14">
        <v>22.1387772950109</v>
      </c>
      <c r="AG4" s="15">
        <f>SUM(AC4:AF4)</f>
        <v>1659.6742172433087</v>
      </c>
    </row>
    <row r="5" spans="1:33">
      <c r="A5" s="8" t="s">
        <v>73</v>
      </c>
      <c r="B5" s="9">
        <v>6808.5753512663096</v>
      </c>
      <c r="C5" s="9">
        <v>8.6188450335029998</v>
      </c>
      <c r="D5" s="9">
        <v>0.26196154068459998</v>
      </c>
      <c r="E5" s="9">
        <v>0</v>
      </c>
      <c r="F5" s="9">
        <v>19.54595651</v>
      </c>
      <c r="G5" s="9">
        <v>155.03833000500001</v>
      </c>
      <c r="H5" s="9">
        <v>17.727787315</v>
      </c>
      <c r="I5" s="9">
        <v>41.90201579</v>
      </c>
      <c r="K5" s="8" t="s">
        <v>73</v>
      </c>
      <c r="L5" s="14">
        <v>6808.5753512663096</v>
      </c>
      <c r="M5" s="14">
        <f t="shared" ref="M5:M10" si="2">C5*21</f>
        <v>180.99574570356299</v>
      </c>
      <c r="N5" s="14">
        <f t="shared" si="0"/>
        <v>81.208077612225992</v>
      </c>
      <c r="O5" s="14">
        <v>0</v>
      </c>
      <c r="P5" s="15">
        <f t="shared" ref="P5:P56" si="3">SUM(L5:O5)</f>
        <v>7070.7791745820978</v>
      </c>
      <c r="R5" s="358" t="s">
        <v>345</v>
      </c>
      <c r="S5" s="9">
        <v>6808.5753512663096</v>
      </c>
      <c r="T5" s="9">
        <v>8.6188450335029998</v>
      </c>
      <c r="U5" s="9">
        <v>0.26196154068459998</v>
      </c>
      <c r="V5" s="9">
        <v>0</v>
      </c>
      <c r="W5" s="9">
        <v>19.54595651</v>
      </c>
      <c r="X5" s="9">
        <v>155.03833000500001</v>
      </c>
      <c r="Y5" s="9">
        <v>17.727787315</v>
      </c>
      <c r="Z5" s="9">
        <v>41.90201579</v>
      </c>
      <c r="AB5" s="358" t="s">
        <v>345</v>
      </c>
      <c r="AC5" s="14">
        <v>6808.5753512663096</v>
      </c>
      <c r="AD5" s="14">
        <f t="shared" ref="AD5:AD10" si="4">T5*21</f>
        <v>180.99574570356299</v>
      </c>
      <c r="AE5" s="14">
        <f t="shared" si="1"/>
        <v>81.208077612225992</v>
      </c>
      <c r="AF5" s="14">
        <v>0</v>
      </c>
      <c r="AG5" s="15">
        <f t="shared" ref="AG5:AG30" si="5">SUM(AC5:AF5)</f>
        <v>7070.7791745820978</v>
      </c>
    </row>
    <row r="6" spans="1:33">
      <c r="A6" s="8" t="s">
        <v>77</v>
      </c>
      <c r="B6" s="9">
        <v>6805.5269344753997</v>
      </c>
      <c r="C6" s="9">
        <v>3.8684650297430001</v>
      </c>
      <c r="D6" s="9">
        <v>0.26196154068459998</v>
      </c>
      <c r="E6" s="9">
        <v>0</v>
      </c>
      <c r="F6" s="9">
        <v>19.54595651</v>
      </c>
      <c r="G6" s="9">
        <v>155.03833000500001</v>
      </c>
      <c r="H6" s="9">
        <v>13.322976531</v>
      </c>
      <c r="I6" s="9">
        <v>41.90201579</v>
      </c>
      <c r="K6" s="8" t="s">
        <v>77</v>
      </c>
      <c r="L6" s="14">
        <v>6805.5269344753997</v>
      </c>
      <c r="M6" s="14">
        <f t="shared" si="2"/>
        <v>81.237765624603</v>
      </c>
      <c r="N6" s="14">
        <f t="shared" si="0"/>
        <v>81.208077612225992</v>
      </c>
      <c r="O6" s="14">
        <v>0</v>
      </c>
      <c r="P6" s="15">
        <f t="shared" si="3"/>
        <v>6967.972777712228</v>
      </c>
      <c r="R6" s="358" t="s">
        <v>346</v>
      </c>
      <c r="S6" s="9">
        <v>6805.5269344753997</v>
      </c>
      <c r="T6" s="9">
        <v>3.8684650297430001</v>
      </c>
      <c r="U6" s="9">
        <v>0.26196154068459998</v>
      </c>
      <c r="V6" s="9">
        <v>0</v>
      </c>
      <c r="W6" s="9">
        <v>19.54595651</v>
      </c>
      <c r="X6" s="9">
        <v>155.03833000500001</v>
      </c>
      <c r="Y6" s="9">
        <v>13.322976531</v>
      </c>
      <c r="Z6" s="9">
        <v>41.90201579</v>
      </c>
      <c r="AB6" s="358" t="s">
        <v>346</v>
      </c>
      <c r="AC6" s="14">
        <v>6805.5269344753997</v>
      </c>
      <c r="AD6" s="14">
        <f t="shared" si="4"/>
        <v>81.237765624603</v>
      </c>
      <c r="AE6" s="14">
        <f t="shared" si="1"/>
        <v>81.208077612225992</v>
      </c>
      <c r="AF6" s="14">
        <v>0</v>
      </c>
      <c r="AG6" s="15">
        <f t="shared" si="5"/>
        <v>6967.972777712228</v>
      </c>
    </row>
    <row r="7" spans="1:33">
      <c r="A7" s="10" t="s">
        <v>81</v>
      </c>
      <c r="B7" s="11">
        <v>2281.7341350104002</v>
      </c>
      <c r="C7" s="11">
        <v>2.9690050887999999E-2</v>
      </c>
      <c r="D7" s="11">
        <v>2.88556200576E-2</v>
      </c>
      <c r="E7" s="12"/>
      <c r="F7" s="11">
        <v>4.5051354720000001</v>
      </c>
      <c r="G7" s="11">
        <v>1.9874371689999999</v>
      </c>
      <c r="H7" s="11">
        <v>0.25526479400000002</v>
      </c>
      <c r="I7" s="11">
        <v>30.869920041</v>
      </c>
      <c r="K7" s="10" t="s">
        <v>81</v>
      </c>
      <c r="L7" s="11">
        <v>2281.7341350104002</v>
      </c>
      <c r="M7" s="13">
        <f t="shared" si="2"/>
        <v>0.62349106864799997</v>
      </c>
      <c r="N7" s="11">
        <f t="shared" si="0"/>
        <v>8.9452422178560003</v>
      </c>
      <c r="O7" s="12"/>
      <c r="P7" s="16">
        <f t="shared" si="3"/>
        <v>2291.3028682969043</v>
      </c>
      <c r="R7" s="359" t="s">
        <v>347</v>
      </c>
      <c r="S7" s="11">
        <v>2281.7341350104002</v>
      </c>
      <c r="T7" s="11">
        <v>2.9690050887999999E-2</v>
      </c>
      <c r="U7" s="11">
        <v>2.88556200576E-2</v>
      </c>
      <c r="V7" s="12"/>
      <c r="W7" s="11">
        <v>4.5051354720000001</v>
      </c>
      <c r="X7" s="11">
        <v>1.9874371689999999</v>
      </c>
      <c r="Y7" s="11">
        <v>0.25526479400000002</v>
      </c>
      <c r="Z7" s="11">
        <v>30.869920041</v>
      </c>
      <c r="AB7" s="359" t="s">
        <v>347</v>
      </c>
      <c r="AC7" s="11">
        <v>2281.7341350104002</v>
      </c>
      <c r="AD7" s="13">
        <f t="shared" si="4"/>
        <v>0.62349106864799997</v>
      </c>
      <c r="AE7" s="11">
        <f t="shared" si="1"/>
        <v>8.9452422178560003</v>
      </c>
      <c r="AF7" s="12"/>
      <c r="AG7" s="16">
        <f t="shared" si="5"/>
        <v>2291.3028682969043</v>
      </c>
    </row>
    <row r="8" spans="1:33" ht="26.4">
      <c r="A8" s="10" t="s">
        <v>85</v>
      </c>
      <c r="B8" s="11">
        <v>825.60965912699999</v>
      </c>
      <c r="C8" s="11">
        <v>2.1488248469999999E-2</v>
      </c>
      <c r="D8" s="11">
        <v>2.7165264629999998E-3</v>
      </c>
      <c r="E8" s="12"/>
      <c r="F8" s="11">
        <v>1.4288486279999999</v>
      </c>
      <c r="G8" s="11">
        <v>1.037199218</v>
      </c>
      <c r="H8" s="11">
        <v>0.36675769899999999</v>
      </c>
      <c r="I8" s="11">
        <v>0.64903602299999996</v>
      </c>
      <c r="K8" s="10" t="s">
        <v>85</v>
      </c>
      <c r="L8" s="11">
        <v>825.60965912699999</v>
      </c>
      <c r="M8" s="13">
        <f t="shared" si="2"/>
        <v>0.45125321786999995</v>
      </c>
      <c r="N8" s="11">
        <f t="shared" si="0"/>
        <v>0.84212320352999992</v>
      </c>
      <c r="O8" s="12"/>
      <c r="P8" s="16">
        <f t="shared" si="3"/>
        <v>826.9030355484</v>
      </c>
      <c r="R8" s="359" t="s">
        <v>348</v>
      </c>
      <c r="S8" s="11">
        <v>825.60965912699999</v>
      </c>
      <c r="T8" s="11">
        <v>2.1488248469999999E-2</v>
      </c>
      <c r="U8" s="11">
        <v>2.7165264629999998E-3</v>
      </c>
      <c r="V8" s="12"/>
      <c r="W8" s="11">
        <v>1.4288486279999999</v>
      </c>
      <c r="X8" s="11">
        <v>1.037199218</v>
      </c>
      <c r="Y8" s="11">
        <v>0.36675769899999999</v>
      </c>
      <c r="Z8" s="11">
        <v>0.64903602299999996</v>
      </c>
      <c r="AB8" s="359" t="s">
        <v>348</v>
      </c>
      <c r="AC8" s="11">
        <v>825.60965912699999</v>
      </c>
      <c r="AD8" s="13">
        <f t="shared" si="4"/>
        <v>0.45125321786999995</v>
      </c>
      <c r="AE8" s="11">
        <f t="shared" si="1"/>
        <v>0.84212320352999992</v>
      </c>
      <c r="AF8" s="12"/>
      <c r="AG8" s="16">
        <f t="shared" si="5"/>
        <v>826.9030355484</v>
      </c>
    </row>
    <row r="9" spans="1:33">
      <c r="A9" s="10" t="s">
        <v>89</v>
      </c>
      <c r="B9" s="11">
        <v>2267.4163018409999</v>
      </c>
      <c r="C9" s="11">
        <v>0.71882379908500005</v>
      </c>
      <c r="D9" s="11">
        <v>0.21163224208</v>
      </c>
      <c r="E9" s="12"/>
      <c r="F9" s="11">
        <v>12.084300000000001</v>
      </c>
      <c r="G9" s="11">
        <v>51.869</v>
      </c>
      <c r="H9" s="11">
        <v>7.0891479999999998</v>
      </c>
      <c r="I9" s="11">
        <v>6.3460000000000003E-2</v>
      </c>
      <c r="K9" s="10" t="s">
        <v>89</v>
      </c>
      <c r="L9" s="11">
        <v>2267.4163018409999</v>
      </c>
      <c r="M9" s="13">
        <f t="shared" si="2"/>
        <v>15.095299780785002</v>
      </c>
      <c r="N9" s="11">
        <f t="shared" si="0"/>
        <v>65.605995044799997</v>
      </c>
      <c r="O9" s="12"/>
      <c r="P9" s="16">
        <f t="shared" si="3"/>
        <v>2348.1175966665846</v>
      </c>
      <c r="R9" s="359" t="s">
        <v>349</v>
      </c>
      <c r="S9" s="11">
        <v>2267.4163018409999</v>
      </c>
      <c r="T9" s="11">
        <v>0.71882379908500005</v>
      </c>
      <c r="U9" s="11">
        <v>0.21163224208</v>
      </c>
      <c r="V9" s="12"/>
      <c r="W9" s="11">
        <v>12.084300000000001</v>
      </c>
      <c r="X9" s="11">
        <v>51.869</v>
      </c>
      <c r="Y9" s="11">
        <v>7.0891479999999998</v>
      </c>
      <c r="Z9" s="11">
        <v>6.3460000000000003E-2</v>
      </c>
      <c r="AB9" s="359" t="s">
        <v>349</v>
      </c>
      <c r="AC9" s="11">
        <v>2267.4163018409999</v>
      </c>
      <c r="AD9" s="13">
        <f t="shared" si="4"/>
        <v>15.095299780785002</v>
      </c>
      <c r="AE9" s="11">
        <f t="shared" si="1"/>
        <v>65.605995044799997</v>
      </c>
      <c r="AF9" s="12"/>
      <c r="AG9" s="16">
        <f t="shared" si="5"/>
        <v>2348.1175966665846</v>
      </c>
    </row>
    <row r="10" spans="1:33">
      <c r="A10" s="10" t="s">
        <v>93</v>
      </c>
      <c r="B10" s="11">
        <v>1430.766838497</v>
      </c>
      <c r="C10" s="11">
        <v>3.0984629312999998</v>
      </c>
      <c r="D10" s="11">
        <v>1.8757152084000001E-2</v>
      </c>
      <c r="E10" s="12"/>
      <c r="F10" s="11">
        <v>1.5276724100000001</v>
      </c>
      <c r="G10" s="11">
        <v>100.14469361800001</v>
      </c>
      <c r="H10" s="11">
        <v>5.6118060380000001</v>
      </c>
      <c r="I10" s="11">
        <v>10.319599726</v>
      </c>
      <c r="K10" s="10" t="s">
        <v>93</v>
      </c>
      <c r="L10" s="11">
        <v>1430.766838497</v>
      </c>
      <c r="M10" s="13">
        <f t="shared" si="2"/>
        <v>65.06772155729999</v>
      </c>
      <c r="N10" s="11">
        <f t="shared" si="0"/>
        <v>5.8147171460400005</v>
      </c>
      <c r="O10" s="12"/>
      <c r="P10" s="16">
        <f t="shared" si="3"/>
        <v>1501.6492772003401</v>
      </c>
      <c r="R10" s="359" t="s">
        <v>350</v>
      </c>
      <c r="S10" s="11">
        <v>1430.766838497</v>
      </c>
      <c r="T10" s="11">
        <v>3.0984629312999998</v>
      </c>
      <c r="U10" s="11">
        <v>1.8757152084000001E-2</v>
      </c>
      <c r="V10" s="12"/>
      <c r="W10" s="11">
        <v>1.5276724100000001</v>
      </c>
      <c r="X10" s="11">
        <v>100.14469361800001</v>
      </c>
      <c r="Y10" s="11">
        <v>5.6118060380000001</v>
      </c>
      <c r="Z10" s="11">
        <v>10.319599726</v>
      </c>
      <c r="AB10" s="359" t="s">
        <v>350</v>
      </c>
      <c r="AC10" s="11">
        <v>1430.766838497</v>
      </c>
      <c r="AD10" s="13">
        <f t="shared" si="4"/>
        <v>65.06772155729999</v>
      </c>
      <c r="AE10" s="11">
        <f t="shared" si="1"/>
        <v>5.8147171460400005</v>
      </c>
      <c r="AF10" s="12"/>
      <c r="AG10" s="16">
        <f t="shared" si="5"/>
        <v>1501.6492772003401</v>
      </c>
    </row>
    <row r="11" spans="1:33">
      <c r="A11" s="8" t="s">
        <v>96</v>
      </c>
      <c r="B11" s="9">
        <v>3.0484167909059998</v>
      </c>
      <c r="C11" s="9">
        <v>4.7503800037600001</v>
      </c>
      <c r="D11" s="9">
        <v>0</v>
      </c>
      <c r="E11" s="9">
        <v>0</v>
      </c>
      <c r="F11" s="9">
        <v>0</v>
      </c>
      <c r="G11" s="9">
        <v>0</v>
      </c>
      <c r="H11" s="9">
        <v>4.4048107840000004</v>
      </c>
      <c r="I11" s="9">
        <v>0</v>
      </c>
      <c r="K11" s="8" t="s">
        <v>96</v>
      </c>
      <c r="L11" s="14">
        <v>3.0484167909059998</v>
      </c>
      <c r="M11" s="14">
        <f>C11*21</f>
        <v>99.757980078960003</v>
      </c>
      <c r="N11" s="14">
        <v>0</v>
      </c>
      <c r="O11" s="14">
        <v>0</v>
      </c>
      <c r="P11" s="15">
        <f t="shared" si="3"/>
        <v>102.80639686986601</v>
      </c>
      <c r="R11" s="358" t="s">
        <v>351</v>
      </c>
      <c r="S11" s="9">
        <v>3.0484167909059998</v>
      </c>
      <c r="T11" s="9">
        <v>4.7503800037600001</v>
      </c>
      <c r="U11" s="9">
        <v>0</v>
      </c>
      <c r="V11" s="9">
        <v>0</v>
      </c>
      <c r="W11" s="9">
        <v>0</v>
      </c>
      <c r="X11" s="9">
        <v>0</v>
      </c>
      <c r="Y11" s="9">
        <v>4.4048107840000004</v>
      </c>
      <c r="Z11" s="9">
        <v>0</v>
      </c>
      <c r="AB11" s="358" t="s">
        <v>351</v>
      </c>
      <c r="AC11" s="14">
        <v>3.0484167909059998</v>
      </c>
      <c r="AD11" s="14">
        <f>T11*21</f>
        <v>99.757980078960003</v>
      </c>
      <c r="AE11" s="14">
        <v>0</v>
      </c>
      <c r="AF11" s="14">
        <v>0</v>
      </c>
      <c r="AG11" s="15">
        <f t="shared" si="5"/>
        <v>102.80639686986601</v>
      </c>
    </row>
    <row r="12" spans="1:33">
      <c r="A12" s="10" t="s">
        <v>99</v>
      </c>
      <c r="B12" s="11">
        <v>1.4206656</v>
      </c>
      <c r="C12" s="11">
        <v>0.49380742</v>
      </c>
      <c r="D12" s="11">
        <v>0</v>
      </c>
      <c r="E12" s="12"/>
      <c r="F12" s="11">
        <v>0</v>
      </c>
      <c r="G12" s="11">
        <v>0</v>
      </c>
      <c r="H12" s="11">
        <v>0.78688000000000002</v>
      </c>
      <c r="I12" s="11">
        <v>0</v>
      </c>
      <c r="K12" s="10" t="s">
        <v>99</v>
      </c>
      <c r="L12" s="11">
        <v>1.4206656</v>
      </c>
      <c r="M12" s="11">
        <f>C12*21</f>
        <v>10.369955819999999</v>
      </c>
      <c r="N12" s="11">
        <v>0</v>
      </c>
      <c r="O12" s="12"/>
      <c r="P12" s="16">
        <f t="shared" si="3"/>
        <v>11.790621419999999</v>
      </c>
      <c r="R12" s="359" t="s">
        <v>352</v>
      </c>
      <c r="S12" s="11">
        <v>1.4206656</v>
      </c>
      <c r="T12" s="11">
        <v>0.49380742</v>
      </c>
      <c r="U12" s="11">
        <v>0</v>
      </c>
      <c r="V12" s="12"/>
      <c r="W12" s="11">
        <v>0</v>
      </c>
      <c r="X12" s="11">
        <v>0</v>
      </c>
      <c r="Y12" s="11">
        <v>0.78688000000000002</v>
      </c>
      <c r="Z12" s="11">
        <v>0</v>
      </c>
      <c r="AB12" s="359" t="s">
        <v>352</v>
      </c>
      <c r="AC12" s="11">
        <v>1.4206656</v>
      </c>
      <c r="AD12" s="11">
        <f>T12*21</f>
        <v>10.369955819999999</v>
      </c>
      <c r="AE12" s="11">
        <v>0</v>
      </c>
      <c r="AF12" s="12"/>
      <c r="AG12" s="16">
        <f t="shared" si="5"/>
        <v>11.790621419999999</v>
      </c>
    </row>
    <row r="13" spans="1:33">
      <c r="A13" s="10" t="s">
        <v>102</v>
      </c>
      <c r="B13" s="11">
        <v>1.6277511909060001</v>
      </c>
      <c r="C13" s="11">
        <v>4.2565725837599997</v>
      </c>
      <c r="D13" s="11">
        <v>0</v>
      </c>
      <c r="E13" s="12"/>
      <c r="F13" s="11">
        <v>0</v>
      </c>
      <c r="G13" s="11">
        <v>0</v>
      </c>
      <c r="H13" s="11">
        <v>3.6179307839999999</v>
      </c>
      <c r="I13" s="11">
        <v>0</v>
      </c>
      <c r="K13" s="10" t="s">
        <v>102</v>
      </c>
      <c r="L13" s="11">
        <v>1.6277511909060001</v>
      </c>
      <c r="M13" s="11">
        <f>C13*21</f>
        <v>89.388024258959987</v>
      </c>
      <c r="N13" s="11">
        <v>0</v>
      </c>
      <c r="O13" s="12"/>
      <c r="P13" s="16">
        <f t="shared" si="3"/>
        <v>91.015775449865984</v>
      </c>
      <c r="R13" s="359" t="s">
        <v>353</v>
      </c>
      <c r="S13" s="11">
        <v>1.6277511909060001</v>
      </c>
      <c r="T13" s="11">
        <v>4.2565725837599997</v>
      </c>
      <c r="U13" s="11">
        <v>0</v>
      </c>
      <c r="V13" s="12"/>
      <c r="W13" s="11">
        <v>0</v>
      </c>
      <c r="X13" s="11">
        <v>0</v>
      </c>
      <c r="Y13" s="11">
        <v>3.6179307839999999</v>
      </c>
      <c r="Z13" s="11">
        <v>0</v>
      </c>
      <c r="AB13" s="359" t="s">
        <v>353</v>
      </c>
      <c r="AC13" s="11">
        <v>1.6277511909060001</v>
      </c>
      <c r="AD13" s="11">
        <f>T13*21</f>
        <v>89.388024258959987</v>
      </c>
      <c r="AE13" s="11">
        <v>0</v>
      </c>
      <c r="AF13" s="12"/>
      <c r="AG13" s="16">
        <f t="shared" si="5"/>
        <v>91.015775449865984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484.77902616687498</v>
      </c>
      <c r="M15" s="14">
        <f>C16*21</f>
        <v>0</v>
      </c>
      <c r="N15" s="14">
        <f>D16*310</f>
        <v>9.2999999999999985E-2</v>
      </c>
      <c r="O15" s="14">
        <v>22.1387772950109</v>
      </c>
      <c r="P15" s="15">
        <f t="shared" si="3"/>
        <v>507.01080346188593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484.77902616687498</v>
      </c>
      <c r="AD15" s="14">
        <f>T16*21</f>
        <v>0</v>
      </c>
      <c r="AE15" s="14">
        <f>U16*310</f>
        <v>9.2999999999999985E-2</v>
      </c>
      <c r="AF15" s="14">
        <v>22.1387772950109</v>
      </c>
      <c r="AG15" s="15">
        <f t="shared" si="5"/>
        <v>507.01080346188593</v>
      </c>
    </row>
    <row r="16" spans="1:33" ht="26.4">
      <c r="A16" s="8" t="s">
        <v>74</v>
      </c>
      <c r="B16" s="9">
        <v>484.77902616687498</v>
      </c>
      <c r="C16" s="9">
        <v>0</v>
      </c>
      <c r="D16" s="9">
        <v>2.9999999999999997E-4</v>
      </c>
      <c r="E16" s="9">
        <v>22.1387772950109</v>
      </c>
      <c r="F16" s="9">
        <v>6.1199999999999996E-3</v>
      </c>
      <c r="G16" s="9">
        <v>3.60046</v>
      </c>
      <c r="H16" s="9">
        <v>3.1448100000000001</v>
      </c>
      <c r="I16" s="9">
        <v>0.64839999999999998</v>
      </c>
      <c r="K16" s="8" t="s">
        <v>78</v>
      </c>
      <c r="L16" s="14">
        <v>471.82667953354201</v>
      </c>
      <c r="M16" s="14">
        <v>0</v>
      </c>
      <c r="N16" s="14">
        <v>0</v>
      </c>
      <c r="O16" s="14">
        <v>0</v>
      </c>
      <c r="P16" s="15">
        <f t="shared" si="3"/>
        <v>471.82667953354201</v>
      </c>
      <c r="R16" s="358" t="s">
        <v>356</v>
      </c>
      <c r="S16" s="9">
        <v>484.77902616687498</v>
      </c>
      <c r="T16" s="9">
        <v>0</v>
      </c>
      <c r="U16" s="9">
        <v>2.9999999999999997E-4</v>
      </c>
      <c r="V16" s="9">
        <v>22.1387772950109</v>
      </c>
      <c r="W16" s="9">
        <v>6.1199999999999996E-3</v>
      </c>
      <c r="X16" s="9">
        <v>3.60046</v>
      </c>
      <c r="Y16" s="9">
        <v>3.1448100000000001</v>
      </c>
      <c r="Z16" s="9">
        <v>0.64839999999999998</v>
      </c>
      <c r="AB16" s="358" t="s">
        <v>357</v>
      </c>
      <c r="AC16" s="14">
        <v>471.82667953354201</v>
      </c>
      <c r="AD16" s="14">
        <v>0</v>
      </c>
      <c r="AE16" s="14">
        <v>0</v>
      </c>
      <c r="AF16" s="14">
        <v>0</v>
      </c>
      <c r="AG16" s="15">
        <f t="shared" si="5"/>
        <v>471.82667953354201</v>
      </c>
    </row>
    <row r="17" spans="1:33">
      <c r="A17" s="8" t="s">
        <v>78</v>
      </c>
      <c r="B17" s="9">
        <v>471.82667953354201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435.26382480000001</v>
      </c>
      <c r="M17" s="12"/>
      <c r="N17" s="12"/>
      <c r="O17" s="12"/>
      <c r="P17" s="16">
        <f t="shared" si="3"/>
        <v>435.26382480000001</v>
      </c>
      <c r="R17" s="358" t="s">
        <v>357</v>
      </c>
      <c r="S17" s="9">
        <v>471.82667953354201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435.26382480000001</v>
      </c>
      <c r="AD17" s="12"/>
      <c r="AE17" s="12"/>
      <c r="AF17" s="12"/>
      <c r="AG17" s="16">
        <f t="shared" si="5"/>
        <v>435.26382480000001</v>
      </c>
    </row>
    <row r="18" spans="1:33">
      <c r="A18" s="10" t="s">
        <v>82</v>
      </c>
      <c r="B18" s="11">
        <v>435.26382480000001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6.6685499999999998</v>
      </c>
      <c r="M18" s="12"/>
      <c r="N18" s="12"/>
      <c r="O18" s="12"/>
      <c r="P18" s="16">
        <f t="shared" si="3"/>
        <v>6.6685499999999998</v>
      </c>
      <c r="R18" s="359" t="s">
        <v>358</v>
      </c>
      <c r="S18" s="11">
        <v>435.26382480000001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6.6685499999999998</v>
      </c>
      <c r="AD18" s="12"/>
      <c r="AE18" s="12"/>
      <c r="AF18" s="12"/>
      <c r="AG18" s="16">
        <f t="shared" si="5"/>
        <v>6.6685499999999998</v>
      </c>
    </row>
    <row r="19" spans="1:33">
      <c r="A19" s="10" t="s">
        <v>86</v>
      </c>
      <c r="B19" s="11">
        <v>6.6685499999999998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15.1512104835</v>
      </c>
      <c r="M19" s="12"/>
      <c r="N19" s="12"/>
      <c r="O19" s="12"/>
      <c r="P19" s="16">
        <f t="shared" si="3"/>
        <v>15.1512104835</v>
      </c>
      <c r="R19" s="359" t="s">
        <v>359</v>
      </c>
      <c r="S19" s="11">
        <v>6.6685499999999998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15.1512104835</v>
      </c>
      <c r="AD19" s="12"/>
      <c r="AE19" s="12"/>
      <c r="AF19" s="12"/>
      <c r="AG19" s="16">
        <f t="shared" si="5"/>
        <v>15.1512104835</v>
      </c>
    </row>
    <row r="20" spans="1:33">
      <c r="A20" s="10" t="s">
        <v>90</v>
      </c>
      <c r="B20" s="11">
        <v>15.1512104835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14.7430942500422</v>
      </c>
      <c r="M20" s="12"/>
      <c r="N20" s="12"/>
      <c r="O20" s="12"/>
      <c r="P20" s="16">
        <f t="shared" si="3"/>
        <v>14.7430942500422</v>
      </c>
      <c r="R20" s="359" t="s">
        <v>360</v>
      </c>
      <c r="S20" s="11">
        <v>15.1512104835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14.7430942500422</v>
      </c>
      <c r="AD20" s="12"/>
      <c r="AE20" s="12"/>
      <c r="AF20" s="12"/>
      <c r="AG20" s="16">
        <f t="shared" si="5"/>
        <v>14.7430942500422</v>
      </c>
    </row>
    <row r="21" spans="1:33">
      <c r="A21" s="10" t="s">
        <v>94</v>
      </c>
      <c r="B21" s="11">
        <v>14.7430942500422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5.6361733000000003</v>
      </c>
      <c r="M21" s="14">
        <v>0</v>
      </c>
      <c r="N21" s="14">
        <v>0</v>
      </c>
      <c r="O21" s="14">
        <v>0</v>
      </c>
      <c r="P21" s="15">
        <f t="shared" si="3"/>
        <v>5.6361733000000003</v>
      </c>
      <c r="R21" s="359" t="s">
        <v>361</v>
      </c>
      <c r="S21" s="11">
        <v>14.7430942500422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5.6361733000000003</v>
      </c>
      <c r="AD21" s="14">
        <v>0</v>
      </c>
      <c r="AE21" s="14">
        <v>0</v>
      </c>
      <c r="AF21" s="14">
        <v>0</v>
      </c>
      <c r="AG21" s="15">
        <f t="shared" si="5"/>
        <v>5.6361733000000003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3.0473299999999998E-2</v>
      </c>
      <c r="M22" s="11">
        <v>0</v>
      </c>
      <c r="N22" s="12"/>
      <c r="O22" s="12"/>
      <c r="P22" s="16">
        <f t="shared" si="3"/>
        <v>3.0473299999999998E-2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3.0473299999999998E-2</v>
      </c>
      <c r="AD22" s="11">
        <v>0</v>
      </c>
      <c r="AE22" s="12"/>
      <c r="AF22" s="12"/>
      <c r="AG22" s="16">
        <f t="shared" si="5"/>
        <v>3.0473299999999998E-2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7.3161733333333299</v>
      </c>
      <c r="M23" s="14">
        <v>0</v>
      </c>
      <c r="N23" s="14">
        <v>0</v>
      </c>
      <c r="O23" s="14">
        <v>0</v>
      </c>
      <c r="P23" s="15">
        <f t="shared" si="3"/>
        <v>7.3161733333333299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7.3161733333333299</v>
      </c>
      <c r="AD23" s="14">
        <v>0</v>
      </c>
      <c r="AE23" s="14">
        <v>0</v>
      </c>
      <c r="AF23" s="14">
        <v>0</v>
      </c>
      <c r="AG23" s="15">
        <f t="shared" si="5"/>
        <v>7.3161733333333299</v>
      </c>
    </row>
    <row r="24" spans="1:33">
      <c r="A24" s="8" t="s">
        <v>97</v>
      </c>
      <c r="B24" s="9">
        <v>5.6361733000000003</v>
      </c>
      <c r="C24" s="9">
        <v>0</v>
      </c>
      <c r="D24" s="9">
        <v>0</v>
      </c>
      <c r="E24" s="9">
        <v>0</v>
      </c>
      <c r="F24" s="9">
        <v>4.0000000000000001E-3</v>
      </c>
      <c r="G24" s="9">
        <v>3.5888200000000001</v>
      </c>
      <c r="H24" s="9">
        <v>0</v>
      </c>
      <c r="I24" s="9">
        <v>0.64419999999999999</v>
      </c>
      <c r="K24" s="10" t="s">
        <v>105</v>
      </c>
      <c r="L24" s="11">
        <v>7.3128000000000002</v>
      </c>
      <c r="M24" s="12"/>
      <c r="N24" s="12"/>
      <c r="O24" s="12"/>
      <c r="P24" s="16">
        <f t="shared" si="3"/>
        <v>7.3128000000000002</v>
      </c>
      <c r="R24" s="358" t="s">
        <v>364</v>
      </c>
      <c r="S24" s="9">
        <v>5.6361733000000003</v>
      </c>
      <c r="T24" s="9">
        <v>0</v>
      </c>
      <c r="U24" s="9">
        <v>0</v>
      </c>
      <c r="V24" s="9">
        <v>0</v>
      </c>
      <c r="W24" s="9">
        <v>4.0000000000000001E-3</v>
      </c>
      <c r="X24" s="9">
        <v>3.5888200000000001</v>
      </c>
      <c r="Y24" s="9">
        <v>0</v>
      </c>
      <c r="Z24" s="9">
        <v>0.64419999999999999</v>
      </c>
      <c r="AB24" s="359" t="s">
        <v>368</v>
      </c>
      <c r="AC24" s="11">
        <v>7.3128000000000002</v>
      </c>
      <c r="AD24" s="12"/>
      <c r="AE24" s="12"/>
      <c r="AF24" s="12"/>
      <c r="AG24" s="16">
        <f t="shared" si="5"/>
        <v>7.3128000000000002</v>
      </c>
    </row>
    <row r="25" spans="1:33">
      <c r="A25" s="10" t="s">
        <v>100</v>
      </c>
      <c r="B25" s="11">
        <v>3.0473299999999998E-2</v>
      </c>
      <c r="C25" s="11">
        <v>0</v>
      </c>
      <c r="D25" s="12"/>
      <c r="E25" s="12"/>
      <c r="F25" s="11">
        <v>4.0000000000000001E-3</v>
      </c>
      <c r="G25" s="11">
        <v>1.9E-2</v>
      </c>
      <c r="H25" s="11">
        <v>0</v>
      </c>
      <c r="I25" s="11">
        <v>0</v>
      </c>
      <c r="K25" s="10" t="s">
        <v>107</v>
      </c>
      <c r="L25" s="11">
        <v>3.3733333333333302E-3</v>
      </c>
      <c r="M25" s="12"/>
      <c r="N25" s="12"/>
      <c r="O25" s="12"/>
      <c r="P25" s="16">
        <f t="shared" si="3"/>
        <v>3.3733333333333302E-3</v>
      </c>
      <c r="R25" s="359" t="s">
        <v>365</v>
      </c>
      <c r="S25" s="11">
        <v>3.0473299999999998E-2</v>
      </c>
      <c r="T25" s="11">
        <v>0</v>
      </c>
      <c r="U25" s="12"/>
      <c r="V25" s="12"/>
      <c r="W25" s="11">
        <v>4.0000000000000001E-3</v>
      </c>
      <c r="X25" s="11">
        <v>1.9E-2</v>
      </c>
      <c r="Y25" s="11">
        <v>0</v>
      </c>
      <c r="Z25" s="11">
        <v>0</v>
      </c>
      <c r="AB25" s="359" t="s">
        <v>369</v>
      </c>
      <c r="AC25" s="11">
        <v>3.3733333333333302E-3</v>
      </c>
      <c r="AD25" s="12"/>
      <c r="AE25" s="12"/>
      <c r="AF25" s="12"/>
      <c r="AG25" s="16">
        <f t="shared" si="5"/>
        <v>3.3733333333333302E-3</v>
      </c>
    </row>
    <row r="26" spans="1:33" ht="26.4">
      <c r="A26" s="122" t="s">
        <v>194</v>
      </c>
      <c r="B26" s="123">
        <v>5.6056999999999997</v>
      </c>
      <c r="C26" s="123">
        <v>0</v>
      </c>
      <c r="D26" s="123">
        <v>0</v>
      </c>
      <c r="E26" s="123">
        <v>0</v>
      </c>
      <c r="F26" s="123">
        <v>0</v>
      </c>
      <c r="G26" s="123">
        <v>3.56982</v>
      </c>
      <c r="H26" s="123">
        <v>0</v>
      </c>
      <c r="I26" s="123">
        <v>0.64419999999999999</v>
      </c>
      <c r="K26" s="8" t="s">
        <v>109</v>
      </c>
      <c r="L26" s="14">
        <v>0</v>
      </c>
      <c r="M26" s="14">
        <v>0</v>
      </c>
      <c r="N26" s="14">
        <v>0</v>
      </c>
      <c r="O26" s="14">
        <v>22.1387772950109</v>
      </c>
      <c r="P26" s="15">
        <f t="shared" si="3"/>
        <v>22.1387772950109</v>
      </c>
      <c r="R26" s="359" t="s">
        <v>366</v>
      </c>
      <c r="S26" s="123">
        <v>5.6056999999999997</v>
      </c>
      <c r="T26" s="123">
        <v>0</v>
      </c>
      <c r="U26" s="123">
        <v>0</v>
      </c>
      <c r="V26" s="123">
        <v>0</v>
      </c>
      <c r="W26" s="123">
        <v>0</v>
      </c>
      <c r="X26" s="123">
        <v>3.56982</v>
      </c>
      <c r="Y26" s="123">
        <v>0</v>
      </c>
      <c r="Z26" s="123">
        <v>0.64419999999999999</v>
      </c>
      <c r="AB26" s="358" t="s">
        <v>373</v>
      </c>
      <c r="AC26" s="14">
        <v>0</v>
      </c>
      <c r="AD26" s="14">
        <v>0</v>
      </c>
      <c r="AE26" s="14">
        <v>0</v>
      </c>
      <c r="AF26" s="14">
        <v>22.1387772950109</v>
      </c>
      <c r="AG26" s="15">
        <f t="shared" si="5"/>
        <v>22.1387772950109</v>
      </c>
    </row>
    <row r="27" spans="1:33" ht="26.4">
      <c r="A27" s="8" t="s">
        <v>103</v>
      </c>
      <c r="B27" s="9">
        <v>7.3161733333333299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1.22905</v>
      </c>
      <c r="I27" s="9">
        <v>0</v>
      </c>
      <c r="K27" s="10" t="s">
        <v>111</v>
      </c>
      <c r="L27" s="12"/>
      <c r="M27" s="12"/>
      <c r="N27" s="12"/>
      <c r="O27" s="11">
        <v>22.1387772950109</v>
      </c>
      <c r="P27" s="16">
        <f t="shared" si="3"/>
        <v>22.1387772950109</v>
      </c>
      <c r="R27" s="358" t="s">
        <v>367</v>
      </c>
      <c r="S27" s="9">
        <v>7.3161733333333299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1.22905</v>
      </c>
      <c r="Z27" s="9">
        <v>0</v>
      </c>
      <c r="AB27" s="359" t="s">
        <v>374</v>
      </c>
      <c r="AC27" s="12"/>
      <c r="AD27" s="12"/>
      <c r="AE27" s="12"/>
      <c r="AF27" s="11">
        <v>22.1387772950109</v>
      </c>
      <c r="AG27" s="16">
        <f t="shared" si="5"/>
        <v>22.1387772950109</v>
      </c>
    </row>
    <row r="28" spans="1:33">
      <c r="A28" s="10" t="s">
        <v>105</v>
      </c>
      <c r="B28" s="11">
        <v>7.3128000000000002</v>
      </c>
      <c r="C28" s="12"/>
      <c r="D28" s="12"/>
      <c r="E28" s="12"/>
      <c r="F28" s="123">
        <v>0</v>
      </c>
      <c r="G28" s="123">
        <v>0</v>
      </c>
      <c r="H28" s="123">
        <v>0</v>
      </c>
      <c r="I28" s="123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7.3128000000000002</v>
      </c>
      <c r="T28" s="12"/>
      <c r="U28" s="12"/>
      <c r="V28" s="12"/>
      <c r="W28" s="123">
        <v>0</v>
      </c>
      <c r="X28" s="123">
        <v>0</v>
      </c>
      <c r="Y28" s="123">
        <v>0</v>
      </c>
      <c r="Z28" s="123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3.3733333333333302E-3</v>
      </c>
      <c r="C29" s="12"/>
      <c r="D29" s="12"/>
      <c r="E29" s="12"/>
      <c r="F29" s="123">
        <v>0</v>
      </c>
      <c r="G29" s="123">
        <v>0</v>
      </c>
      <c r="H29" s="123">
        <v>0</v>
      </c>
      <c r="I29" s="123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3.3733333333333302E-3</v>
      </c>
      <c r="T29" s="12"/>
      <c r="U29" s="12"/>
      <c r="V29" s="12"/>
      <c r="W29" s="123">
        <v>0</v>
      </c>
      <c r="X29" s="123">
        <v>0</v>
      </c>
      <c r="Y29" s="123">
        <v>0</v>
      </c>
      <c r="Z29" s="123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23">
        <v>0</v>
      </c>
      <c r="G30" s="123">
        <v>0</v>
      </c>
      <c r="H30" s="123">
        <v>1.2270000000000001</v>
      </c>
      <c r="I30" s="123">
        <v>0</v>
      </c>
      <c r="K30" s="8" t="s">
        <v>147</v>
      </c>
      <c r="L30" s="14">
        <v>0</v>
      </c>
      <c r="M30" s="14">
        <v>0</v>
      </c>
      <c r="N30" s="14">
        <f>N31</f>
        <v>9.2999999999999985E-2</v>
      </c>
      <c r="O30" s="14">
        <v>0</v>
      </c>
      <c r="P30" s="16">
        <f t="shared" si="3"/>
        <v>9.2999999999999985E-2</v>
      </c>
      <c r="R30" s="359" t="s">
        <v>370</v>
      </c>
      <c r="S30" s="11">
        <v>0</v>
      </c>
      <c r="T30" s="12"/>
      <c r="U30" s="12"/>
      <c r="V30" s="12"/>
      <c r="W30" s="123">
        <v>0</v>
      </c>
      <c r="X30" s="123">
        <v>0</v>
      </c>
      <c r="Y30" s="123">
        <v>1.2270000000000001</v>
      </c>
      <c r="Z30" s="123">
        <v>0</v>
      </c>
      <c r="AB30" s="358" t="s">
        <v>380</v>
      </c>
      <c r="AC30" s="14">
        <v>0</v>
      </c>
      <c r="AD30" s="14">
        <v>0</v>
      </c>
      <c r="AE30" s="14">
        <f>AE31</f>
        <v>9.2999999999999985E-2</v>
      </c>
      <c r="AF30" s="14">
        <v>0</v>
      </c>
      <c r="AG30" s="16">
        <f t="shared" si="5"/>
        <v>9.2999999999999985E-2</v>
      </c>
    </row>
    <row r="31" spans="1:33">
      <c r="A31" s="122" t="s">
        <v>193</v>
      </c>
      <c r="B31" s="11">
        <v>0</v>
      </c>
      <c r="C31" s="12"/>
      <c r="D31" s="12"/>
      <c r="E31" s="12"/>
      <c r="F31" s="123">
        <v>0</v>
      </c>
      <c r="G31" s="123">
        <v>0</v>
      </c>
      <c r="H31" s="123">
        <v>2.0500000000000002E-3</v>
      </c>
      <c r="I31" s="123">
        <v>0</v>
      </c>
      <c r="K31" s="10" t="s">
        <v>148</v>
      </c>
      <c r="L31" s="12"/>
      <c r="M31" s="12"/>
      <c r="N31" s="12">
        <f>D41*310</f>
        <v>9.2999999999999985E-2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23">
        <v>0</v>
      </c>
      <c r="X31" s="123">
        <v>0</v>
      </c>
      <c r="Y31" s="123">
        <v>2.0500000000000002E-3</v>
      </c>
      <c r="Z31" s="123">
        <v>0</v>
      </c>
      <c r="AB31" s="10" t="s">
        <v>412</v>
      </c>
      <c r="AC31" s="12"/>
      <c r="AD31" s="12"/>
      <c r="AE31" s="12">
        <f>U41*310</f>
        <v>9.2999999999999985E-2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-10250.7049287102</v>
      </c>
      <c r="M32" s="14">
        <f>C46*21</f>
        <v>2116.2868725632129</v>
      </c>
      <c r="N32" s="14">
        <f>D46*310</f>
        <v>1776.8067962561649</v>
      </c>
      <c r="O32" s="14">
        <v>0</v>
      </c>
      <c r="P32" s="15">
        <f t="shared" si="3"/>
        <v>-6357.6112598908221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-10250.7049287102</v>
      </c>
      <c r="AD32" s="14">
        <f>T46*21</f>
        <v>2116.2868725632129</v>
      </c>
      <c r="AE32" s="14">
        <f>U46*310</f>
        <v>1776.8067962561649</v>
      </c>
      <c r="AF32" s="14">
        <v>0</v>
      </c>
      <c r="AG32" s="15">
        <f t="shared" ref="AG32:AG51" si="6">SUM(AC32:AF32)</f>
        <v>-6357.6112598908221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22.1387772950109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2077.56324468</v>
      </c>
      <c r="N33" s="14">
        <f>D47*310</f>
        <v>122.9074250169235</v>
      </c>
      <c r="O33" s="14">
        <v>0</v>
      </c>
      <c r="P33" s="15">
        <f t="shared" si="3"/>
        <v>2200.4706696969233</v>
      </c>
      <c r="R33" s="358" t="s">
        <v>373</v>
      </c>
      <c r="S33" s="9">
        <v>0</v>
      </c>
      <c r="T33" s="9">
        <v>0</v>
      </c>
      <c r="U33" s="9">
        <v>0</v>
      </c>
      <c r="V33" s="9">
        <v>22.1387772950109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2077.56324468</v>
      </c>
      <c r="AE33" s="14">
        <f>U47*310</f>
        <v>122.9074250169235</v>
      </c>
      <c r="AF33" s="14">
        <v>0</v>
      </c>
      <c r="AG33" s="15">
        <f t="shared" si="6"/>
        <v>2200.4706696969233</v>
      </c>
    </row>
    <row r="34" spans="1:33">
      <c r="A34" s="10" t="s">
        <v>111</v>
      </c>
      <c r="B34" s="12"/>
      <c r="C34" s="12"/>
      <c r="D34" s="12"/>
      <c r="E34" s="11">
        <v>22.1387772950109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2017.820868</v>
      </c>
      <c r="N34" s="12"/>
      <c r="O34" s="12"/>
      <c r="P34" s="16">
        <f t="shared" si="3"/>
        <v>2017.820868</v>
      </c>
      <c r="R34" s="359" t="s">
        <v>374</v>
      </c>
      <c r="S34" s="12"/>
      <c r="T34" s="12"/>
      <c r="U34" s="12"/>
      <c r="V34" s="11">
        <v>22.1387772950109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2017.820868</v>
      </c>
      <c r="AE34" s="12"/>
      <c r="AF34" s="12"/>
      <c r="AG34" s="16">
        <f t="shared" si="6"/>
        <v>2017.820868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59.74237668</v>
      </c>
      <c r="N35" s="11">
        <f>D49*310</f>
        <v>122.9074250169235</v>
      </c>
      <c r="O35" s="12"/>
      <c r="P35" s="16">
        <f t="shared" si="3"/>
        <v>182.6498016969235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59.74237668</v>
      </c>
      <c r="AE35" s="11">
        <f>U49*310</f>
        <v>122.9074250169235</v>
      </c>
      <c r="AF35" s="12"/>
      <c r="AG35" s="16">
        <f t="shared" si="6"/>
        <v>182.6498016969235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-10248.143806112999</v>
      </c>
      <c r="M36" s="14">
        <v>0</v>
      </c>
      <c r="N36" s="14">
        <v>0</v>
      </c>
      <c r="O36" s="14">
        <v>0</v>
      </c>
      <c r="P36" s="15">
        <f t="shared" si="3"/>
        <v>-10248.143806112999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-10248.143806112999</v>
      </c>
      <c r="AD36" s="14">
        <v>0</v>
      </c>
      <c r="AE36" s="14">
        <v>0</v>
      </c>
      <c r="AF36" s="14">
        <v>0</v>
      </c>
      <c r="AG36" s="15">
        <f t="shared" si="6"/>
        <v>-10248.143806112999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-6900.7228061130299</v>
      </c>
      <c r="M37" s="12"/>
      <c r="N37" s="12"/>
      <c r="O37" s="12"/>
      <c r="P37" s="16">
        <f t="shared" si="3"/>
        <v>-6900.7228061130299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-6900.7228061130299</v>
      </c>
      <c r="AD37" s="12"/>
      <c r="AE37" s="12"/>
      <c r="AF37" s="12"/>
      <c r="AG37" s="16">
        <f t="shared" si="6"/>
        <v>-6900.7228061130299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-3347.4209999999998</v>
      </c>
      <c r="M38" s="12"/>
      <c r="N38" s="12"/>
      <c r="O38" s="12"/>
      <c r="P38" s="16">
        <f t="shared" si="3"/>
        <v>-3347.4209999999998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-3347.4209999999998</v>
      </c>
      <c r="AD38" s="12"/>
      <c r="AE38" s="12"/>
      <c r="AF38" s="12"/>
      <c r="AG38" s="16">
        <f t="shared" si="6"/>
        <v>-3347.4209999999998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38.723627883203342</v>
      </c>
      <c r="N39" s="14">
        <f>D57*310</f>
        <v>1653.8993712392416</v>
      </c>
      <c r="O39" s="14">
        <v>0</v>
      </c>
      <c r="P39" s="15">
        <f t="shared" si="3"/>
        <v>1692.622999122445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38.723627883203342</v>
      </c>
      <c r="AE39" s="14">
        <f>U57*310</f>
        <v>1653.8993712392416</v>
      </c>
      <c r="AF39" s="14">
        <v>0</v>
      </c>
      <c r="AG39" s="15">
        <f t="shared" si="6"/>
        <v>1692.622999122445</v>
      </c>
    </row>
    <row r="40" spans="1:33" ht="26.4">
      <c r="A40" s="8" t="s">
        <v>147</v>
      </c>
      <c r="B40" s="9">
        <v>0</v>
      </c>
      <c r="C40" s="9">
        <v>0</v>
      </c>
      <c r="D40" s="9">
        <v>2.9999999999999997E-4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11.673725994000002</v>
      </c>
      <c r="N40" s="11">
        <f>D58*310</f>
        <v>4.4944328239999995</v>
      </c>
      <c r="O40" s="12"/>
      <c r="P40" s="16">
        <f t="shared" si="3"/>
        <v>16.168158818000002</v>
      </c>
      <c r="R40" s="358" t="s">
        <v>380</v>
      </c>
      <c r="S40" s="9">
        <v>0</v>
      </c>
      <c r="T40" s="9">
        <v>0</v>
      </c>
      <c r="U40" s="9">
        <v>2.9999999999999997E-4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11.673725994000002</v>
      </c>
      <c r="AE40" s="11">
        <f>U58*310</f>
        <v>4.4944328239999995</v>
      </c>
      <c r="AF40" s="12"/>
      <c r="AG40" s="16">
        <f t="shared" si="6"/>
        <v>16.168158818000002</v>
      </c>
    </row>
    <row r="41" spans="1:33" ht="26.4">
      <c r="A41" s="10" t="s">
        <v>148</v>
      </c>
      <c r="B41" s="12"/>
      <c r="C41" s="12"/>
      <c r="D41" s="11">
        <v>2.9999999999999997E-4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1140.0007465196429</v>
      </c>
      <c r="O41" s="12"/>
      <c r="P41" s="16">
        <f t="shared" si="3"/>
        <v>1140.0007465196429</v>
      </c>
      <c r="R41" s="10" t="s">
        <v>412</v>
      </c>
      <c r="S41" s="12"/>
      <c r="T41" s="12"/>
      <c r="U41" s="11">
        <v>2.9999999999999997E-4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1140.0007465196429</v>
      </c>
      <c r="AF41" s="12"/>
      <c r="AG41" s="16">
        <f t="shared" si="6"/>
        <v>1140.0007465196429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452.76809544171164</v>
      </c>
      <c r="O42" s="12"/>
      <c r="P42" s="16">
        <f t="shared" si="3"/>
        <v>452.76809544171164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452.76809544171164</v>
      </c>
      <c r="AF42" s="12"/>
      <c r="AG42" s="16">
        <f t="shared" si="6"/>
        <v>452.76809544171164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2.1199999999999999E-3</v>
      </c>
      <c r="G43" s="9">
        <v>1.1639999999999999E-2</v>
      </c>
      <c r="H43" s="9">
        <v>1.9157599999999999</v>
      </c>
      <c r="I43" s="9">
        <v>4.1999999999999997E-3</v>
      </c>
      <c r="K43" s="10" t="s">
        <v>110</v>
      </c>
      <c r="L43" s="12"/>
      <c r="M43" s="12"/>
      <c r="N43" s="11">
        <f>D61*310</f>
        <v>56.636096453888435</v>
      </c>
      <c r="O43" s="12"/>
      <c r="P43" s="16">
        <f t="shared" si="3"/>
        <v>56.636096453888435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2.1199999999999999E-3</v>
      </c>
      <c r="X43" s="9">
        <v>1.1639999999999999E-2</v>
      </c>
      <c r="Y43" s="9">
        <v>1.9157599999999999</v>
      </c>
      <c r="Z43" s="9">
        <v>4.1999999999999997E-3</v>
      </c>
      <c r="AB43" s="359" t="s">
        <v>399</v>
      </c>
      <c r="AC43" s="12"/>
      <c r="AD43" s="12"/>
      <c r="AE43" s="11">
        <f>U61*310</f>
        <v>56.636096453888435</v>
      </c>
      <c r="AF43" s="12"/>
      <c r="AG43" s="16">
        <f t="shared" si="6"/>
        <v>56.636096453888435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2.1199999999999999E-3</v>
      </c>
      <c r="G44" s="11">
        <v>1.1639999999999999E-2</v>
      </c>
      <c r="H44" s="11">
        <v>4.2300000000000003E-3</v>
      </c>
      <c r="I44" s="11">
        <v>4.1999999999999997E-3</v>
      </c>
      <c r="K44" s="10" t="s">
        <v>112</v>
      </c>
      <c r="L44" s="12"/>
      <c r="M44" s="11">
        <f>C62*21</f>
        <v>27.049901889203337</v>
      </c>
      <c r="N44" s="12"/>
      <c r="O44" s="12"/>
      <c r="P44" s="16">
        <f t="shared" si="3"/>
        <v>27.049901889203337</v>
      </c>
      <c r="R44" s="359" t="s">
        <v>382</v>
      </c>
      <c r="S44" s="11">
        <v>0</v>
      </c>
      <c r="T44" s="11">
        <v>0</v>
      </c>
      <c r="U44" s="12"/>
      <c r="V44" s="12"/>
      <c r="W44" s="11">
        <v>2.1199999999999999E-3</v>
      </c>
      <c r="X44" s="11">
        <v>1.1639999999999999E-2</v>
      </c>
      <c r="Y44" s="11">
        <v>4.2300000000000003E-3</v>
      </c>
      <c r="Z44" s="11">
        <v>4.1999999999999997E-3</v>
      </c>
      <c r="AB44" s="359" t="s">
        <v>400</v>
      </c>
      <c r="AC44" s="12"/>
      <c r="AD44" s="11">
        <f>T62*21</f>
        <v>27.049901889203337</v>
      </c>
      <c r="AE44" s="12"/>
      <c r="AF44" s="12"/>
      <c r="AG44" s="16">
        <f t="shared" si="6"/>
        <v>27.049901889203337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1.91153</v>
      </c>
      <c r="I45" s="11">
        <v>0</v>
      </c>
      <c r="K45" s="8" t="s">
        <v>114</v>
      </c>
      <c r="L45" s="14">
        <v>-2.5611225971759901</v>
      </c>
      <c r="M45" s="14">
        <v>0</v>
      </c>
      <c r="N45" s="14">
        <v>0</v>
      </c>
      <c r="O45" s="14">
        <v>0</v>
      </c>
      <c r="P45" s="15">
        <f t="shared" si="3"/>
        <v>-2.5611225971759901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1.91153</v>
      </c>
      <c r="Z45" s="11">
        <v>0</v>
      </c>
      <c r="AB45" s="358" t="s">
        <v>401</v>
      </c>
      <c r="AC45" s="14">
        <v>-2.5611225971759901</v>
      </c>
      <c r="AD45" s="14">
        <v>0</v>
      </c>
      <c r="AE45" s="14">
        <v>0</v>
      </c>
      <c r="AF45" s="14">
        <v>0</v>
      </c>
      <c r="AG45" s="15">
        <f t="shared" si="6"/>
        <v>-2.5611225971759901</v>
      </c>
    </row>
    <row r="46" spans="1:33" ht="26.4">
      <c r="A46" s="8" t="s">
        <v>75</v>
      </c>
      <c r="B46" s="9">
        <v>-10250.7049287102</v>
      </c>
      <c r="C46" s="9">
        <v>100.775565360153</v>
      </c>
      <c r="D46" s="9">
        <v>5.7316348266327903</v>
      </c>
      <c r="E46" s="9">
        <v>0</v>
      </c>
      <c r="F46" s="9">
        <v>0.51387139999999998</v>
      </c>
      <c r="G46" s="9">
        <v>18.908346940000001</v>
      </c>
      <c r="H46" s="9">
        <v>0</v>
      </c>
      <c r="I46" s="9">
        <v>0</v>
      </c>
      <c r="K46" s="10" t="s">
        <v>116</v>
      </c>
      <c r="L46" s="11">
        <v>-2.5611225971759901</v>
      </c>
      <c r="M46" s="12"/>
      <c r="N46" s="12"/>
      <c r="O46" s="12"/>
      <c r="P46" s="16">
        <f t="shared" si="3"/>
        <v>-2.5611225971759901</v>
      </c>
      <c r="R46" s="358" t="s">
        <v>384</v>
      </c>
      <c r="S46" s="9">
        <v>-10250.7049287102</v>
      </c>
      <c r="T46" s="9">
        <v>100.775565360153</v>
      </c>
      <c r="U46" s="9">
        <v>5.7316348266327903</v>
      </c>
      <c r="V46" s="9">
        <v>0</v>
      </c>
      <c r="W46" s="9">
        <v>0.51387139999999998</v>
      </c>
      <c r="X46" s="9">
        <v>18.908346940000001</v>
      </c>
      <c r="Y46" s="9">
        <v>0</v>
      </c>
      <c r="Z46" s="9">
        <v>0</v>
      </c>
      <c r="AB46" s="359" t="s">
        <v>402</v>
      </c>
      <c r="AC46" s="11">
        <v>-2.5611225971759901</v>
      </c>
      <c r="AD46" s="12"/>
      <c r="AE46" s="12"/>
      <c r="AF46" s="12"/>
      <c r="AG46" s="16">
        <f t="shared" si="6"/>
        <v>-2.5611225971759901</v>
      </c>
    </row>
    <row r="47" spans="1:33">
      <c r="A47" s="8" t="s">
        <v>79</v>
      </c>
      <c r="B47" s="9">
        <v>0</v>
      </c>
      <c r="C47" s="9">
        <v>98.931583079999996</v>
      </c>
      <c r="D47" s="9">
        <v>0.39647556457072097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4.5620184895999998</v>
      </c>
      <c r="M47" s="14">
        <f>C65*21</f>
        <v>366.57643358997149</v>
      </c>
      <c r="N47" s="14">
        <f>D65*310</f>
        <v>68.357047010599999</v>
      </c>
      <c r="O47" s="14">
        <v>0</v>
      </c>
      <c r="P47" s="15">
        <f t="shared" si="3"/>
        <v>439.49549909017151</v>
      </c>
      <c r="R47" s="358" t="s">
        <v>385</v>
      </c>
      <c r="S47" s="9">
        <v>0</v>
      </c>
      <c r="T47" s="9">
        <v>98.931583079999996</v>
      </c>
      <c r="U47" s="9">
        <v>0.39647556457072097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4.5620184895999998</v>
      </c>
      <c r="AD47" s="14">
        <f>T65*21</f>
        <v>366.57643358997149</v>
      </c>
      <c r="AE47" s="14">
        <f>U65*310</f>
        <v>68.357047010599999</v>
      </c>
      <c r="AF47" s="14">
        <v>0</v>
      </c>
      <c r="AG47" s="15">
        <f t="shared" si="6"/>
        <v>439.49549909017151</v>
      </c>
    </row>
    <row r="48" spans="1:33">
      <c r="A48" s="10" t="s">
        <v>83</v>
      </c>
      <c r="B48" s="12"/>
      <c r="C48" s="11">
        <v>96.086708000000002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237.49375326276601</v>
      </c>
      <c r="N48" s="13">
        <v>0</v>
      </c>
      <c r="O48" s="13">
        <v>0</v>
      </c>
      <c r="P48" s="16">
        <f t="shared" si="3"/>
        <v>237.49375326276601</v>
      </c>
      <c r="R48" s="359" t="s">
        <v>386</v>
      </c>
      <c r="S48" s="12"/>
      <c r="T48" s="11">
        <v>96.086708000000002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237.49375326276601</v>
      </c>
      <c r="AE48" s="13">
        <v>0</v>
      </c>
      <c r="AF48" s="13">
        <v>0</v>
      </c>
      <c r="AG48" s="16">
        <f t="shared" si="6"/>
        <v>237.49375326276601</v>
      </c>
    </row>
    <row r="49" spans="1:33">
      <c r="A49" s="10" t="s">
        <v>87</v>
      </c>
      <c r="B49" s="12"/>
      <c r="C49" s="11">
        <v>2.84487508</v>
      </c>
      <c r="D49" s="11">
        <v>0.39647556457072097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3.0744000000000002</v>
      </c>
      <c r="N49" s="13">
        <f>D67*310</f>
        <v>2.7230400000000001</v>
      </c>
      <c r="O49" s="13">
        <v>0</v>
      </c>
      <c r="P49" s="16">
        <f t="shared" si="3"/>
        <v>5.7974399999999999</v>
      </c>
      <c r="R49" s="359" t="s">
        <v>387</v>
      </c>
      <c r="S49" s="12"/>
      <c r="T49" s="11">
        <v>2.84487508</v>
      </c>
      <c r="U49" s="11">
        <v>0.39647556457072097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3.0744000000000002</v>
      </c>
      <c r="AE49" s="13">
        <f>U67*310</f>
        <v>2.7230400000000001</v>
      </c>
      <c r="AF49" s="13">
        <v>0</v>
      </c>
      <c r="AG49" s="16">
        <f t="shared" si="6"/>
        <v>5.7974399999999999</v>
      </c>
    </row>
    <row r="50" spans="1:33" ht="26.4">
      <c r="A50" s="8" t="s">
        <v>91</v>
      </c>
      <c r="B50" s="9">
        <v>-10248.143806112999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4.5620184895999998</v>
      </c>
      <c r="M50" s="13">
        <f>C68*21</f>
        <v>13.801515</v>
      </c>
      <c r="N50" s="13">
        <f>D68*310</f>
        <v>3.6672596999999998</v>
      </c>
      <c r="O50" s="13">
        <v>0</v>
      </c>
      <c r="P50" s="16">
        <f t="shared" si="3"/>
        <v>22.030793189600001</v>
      </c>
      <c r="R50" s="358" t="s">
        <v>388</v>
      </c>
      <c r="S50" s="9">
        <v>-10248.143806112999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4.5620184895999998</v>
      </c>
      <c r="AD50" s="13">
        <f>T68*21</f>
        <v>13.801515</v>
      </c>
      <c r="AE50" s="13">
        <f>U68*310</f>
        <v>3.6672596999999998</v>
      </c>
      <c r="AF50" s="13">
        <v>0</v>
      </c>
      <c r="AG50" s="16">
        <f t="shared" si="6"/>
        <v>22.030793189600001</v>
      </c>
    </row>
    <row r="51" spans="1:33">
      <c r="A51" s="10" t="s">
        <v>95</v>
      </c>
      <c r="B51" s="11">
        <v>-6900.7228061130299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112.20676532720549</v>
      </c>
      <c r="N51" s="13">
        <f>D69*310</f>
        <v>61.966747310600006</v>
      </c>
      <c r="O51" s="13">
        <v>0</v>
      </c>
      <c r="P51" s="16">
        <f t="shared" si="3"/>
        <v>174.17351263780549</v>
      </c>
      <c r="R51" s="359" t="s">
        <v>389</v>
      </c>
      <c r="S51" s="11">
        <v>-6900.7228061130299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112.20676532720549</v>
      </c>
      <c r="AE51" s="13">
        <f>U69*310</f>
        <v>61.966747310600006</v>
      </c>
      <c r="AF51" s="13">
        <v>0</v>
      </c>
      <c r="AG51" s="16">
        <f t="shared" si="6"/>
        <v>174.17351263780549</v>
      </c>
    </row>
    <row r="52" spans="1:33">
      <c r="A52" s="10" t="s">
        <v>98</v>
      </c>
      <c r="B52" s="11">
        <v>-3347.4209999999998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-3347.4209999999998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882.88199999999995</v>
      </c>
      <c r="M54" s="9">
        <f>C72*21</f>
        <v>0.12965399999999999</v>
      </c>
      <c r="N54" s="9">
        <f>D72*310</f>
        <v>7.6557599999999999</v>
      </c>
      <c r="O54" s="9">
        <v>0</v>
      </c>
      <c r="P54" s="16">
        <f t="shared" si="3"/>
        <v>890.66741399999989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882.88199999999995</v>
      </c>
      <c r="AD54" s="9">
        <f>T72*21</f>
        <v>0.12965399999999999</v>
      </c>
      <c r="AE54" s="9">
        <f>U72*310</f>
        <v>7.6557599999999999</v>
      </c>
      <c r="AF54" s="9">
        <v>0</v>
      </c>
      <c r="AG54" s="16">
        <f t="shared" ref="AG54:AG56" si="7">SUM(AC54:AF54)</f>
        <v>890.66741399999989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882.88199999999995</v>
      </c>
      <c r="M55" s="11">
        <f>C73*21</f>
        <v>0.12965399999999999</v>
      </c>
      <c r="N55" s="11">
        <f>D73*310</f>
        <v>7.6557599999999999</v>
      </c>
      <c r="O55" s="12"/>
      <c r="P55" s="16">
        <f t="shared" si="3"/>
        <v>890.66741399999989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882.88199999999995</v>
      </c>
      <c r="AD55" s="11">
        <f>T73*21</f>
        <v>0.12965399999999999</v>
      </c>
      <c r="AE55" s="11">
        <f>U73*310</f>
        <v>7.6557599999999999</v>
      </c>
      <c r="AF55" s="12"/>
      <c r="AG55" s="16">
        <f t="shared" si="7"/>
        <v>890.66741399999989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1.8439822801525401</v>
      </c>
      <c r="D57" s="9">
        <v>5.3351592620620698</v>
      </c>
      <c r="E57" s="9">
        <v>0</v>
      </c>
      <c r="F57" s="9">
        <v>0.51387139999999998</v>
      </c>
      <c r="G57" s="9">
        <v>18.908346940000001</v>
      </c>
      <c r="H57" s="9">
        <v>0</v>
      </c>
      <c r="I57" s="9">
        <v>0</v>
      </c>
      <c r="R57" s="358" t="s">
        <v>395</v>
      </c>
      <c r="S57" s="9">
        <v>0</v>
      </c>
      <c r="T57" s="9">
        <v>1.8439822801525401</v>
      </c>
      <c r="U57" s="9">
        <v>5.3351592620620698</v>
      </c>
      <c r="V57" s="9">
        <v>0</v>
      </c>
      <c r="W57" s="9">
        <v>0.51387139999999998</v>
      </c>
      <c r="X57" s="9">
        <v>18.908346940000001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0.55589171400000004</v>
      </c>
      <c r="D58" s="11">
        <v>1.44981704E-2</v>
      </c>
      <c r="E58" s="12"/>
      <c r="F58" s="11">
        <v>0.51387139999999998</v>
      </c>
      <c r="G58" s="11">
        <v>18.908346940000001</v>
      </c>
      <c r="H58" s="11">
        <v>0</v>
      </c>
      <c r="I58" s="11">
        <v>0</v>
      </c>
      <c r="R58" s="359" t="s">
        <v>396</v>
      </c>
      <c r="S58" s="12"/>
      <c r="T58" s="11">
        <v>0.55589171400000004</v>
      </c>
      <c r="U58" s="11">
        <v>1.44981704E-2</v>
      </c>
      <c r="V58" s="12"/>
      <c r="W58" s="11">
        <v>0.51387139999999998</v>
      </c>
      <c r="X58" s="11">
        <v>18.908346940000001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3.6774217629665902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3.6774217629665902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1.4605422433603601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1.4605422433603601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0.18269708533512399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0.18269708533512399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1.2880905661525399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1.2880905661525399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-2.5611225971759901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-2.5611225971759901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-2.5611225971759901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-2.5611225971759901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4.5620184895999998</v>
      </c>
      <c r="C65" s="9">
        <v>17.4560206471415</v>
      </c>
      <c r="D65" s="9">
        <v>0.22050660325999999</v>
      </c>
      <c r="E65" s="9">
        <v>0</v>
      </c>
      <c r="F65" s="9">
        <v>0.32200000000000001</v>
      </c>
      <c r="G65" s="9">
        <v>5.6470000000000002</v>
      </c>
      <c r="H65" s="9">
        <v>0.124</v>
      </c>
      <c r="I65" s="9">
        <v>1.0999999999999999E-2</v>
      </c>
      <c r="R65" s="358" t="s">
        <v>403</v>
      </c>
      <c r="S65" s="9">
        <v>4.5620184895999998</v>
      </c>
      <c r="T65" s="9">
        <v>17.4560206471415</v>
      </c>
      <c r="U65" s="9">
        <v>0.22050660325999999</v>
      </c>
      <c r="V65" s="9">
        <v>0</v>
      </c>
      <c r="W65" s="9">
        <v>0.32200000000000001</v>
      </c>
      <c r="X65" s="9">
        <v>5.6470000000000002</v>
      </c>
      <c r="Y65" s="9">
        <v>0.124</v>
      </c>
      <c r="Z65" s="9">
        <v>1.0999999999999999E-2</v>
      </c>
    </row>
    <row r="66" spans="1:26">
      <c r="A66" s="10" t="s">
        <v>80</v>
      </c>
      <c r="B66" s="13">
        <v>0</v>
      </c>
      <c r="C66" s="13">
        <v>11.309226345846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11.309226345846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0.1464</v>
      </c>
      <c r="D67" s="13">
        <v>8.7840000000000001E-3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0.1464</v>
      </c>
      <c r="U67" s="13">
        <v>8.7840000000000001E-3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4.5620184895999998</v>
      </c>
      <c r="C68" s="13">
        <v>0.65721499999999999</v>
      </c>
      <c r="D68" s="13">
        <v>1.1829869999999999E-2</v>
      </c>
      <c r="E68" s="13">
        <v>0</v>
      </c>
      <c r="F68" s="13">
        <v>0.32200000000000001</v>
      </c>
      <c r="G68" s="13">
        <v>5.6470000000000002</v>
      </c>
      <c r="H68" s="13">
        <v>0.124</v>
      </c>
      <c r="I68" s="13">
        <v>1.0999999999999999E-2</v>
      </c>
      <c r="R68" s="358" t="s">
        <v>406</v>
      </c>
      <c r="S68" s="13">
        <v>4.5620184895999998</v>
      </c>
      <c r="T68" s="13">
        <v>0.65721499999999999</v>
      </c>
      <c r="U68" s="13">
        <v>1.1829869999999999E-2</v>
      </c>
      <c r="V68" s="13">
        <v>0</v>
      </c>
      <c r="W68" s="13">
        <v>0.32200000000000001</v>
      </c>
      <c r="X68" s="13">
        <v>5.6470000000000002</v>
      </c>
      <c r="Y68" s="13">
        <v>0.124</v>
      </c>
      <c r="Z68" s="13">
        <v>1.0999999999999999E-2</v>
      </c>
    </row>
    <row r="69" spans="1:26">
      <c r="A69" s="10" t="s">
        <v>92</v>
      </c>
      <c r="B69" s="13">
        <v>0</v>
      </c>
      <c r="C69" s="13">
        <v>5.3431793012954998</v>
      </c>
      <c r="D69" s="13">
        <v>0.19989273326000001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5.3431793012954998</v>
      </c>
      <c r="U69" s="13">
        <v>0.19989273326000001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882.88199999999995</v>
      </c>
      <c r="C72" s="9">
        <v>6.1739999999999998E-3</v>
      </c>
      <c r="D72" s="9">
        <v>2.4695999999999999E-2</v>
      </c>
      <c r="E72" s="9">
        <v>0</v>
      </c>
      <c r="F72" s="9">
        <v>4.0039999999999996</v>
      </c>
      <c r="G72" s="9">
        <v>2.6444000000000001</v>
      </c>
      <c r="H72" s="9">
        <v>0.52639999999999998</v>
      </c>
      <c r="I72" s="9">
        <v>0.23530000000000001</v>
      </c>
      <c r="R72" s="358" t="s">
        <v>409</v>
      </c>
      <c r="S72" s="9">
        <v>882.88199999999995</v>
      </c>
      <c r="T72" s="9">
        <v>6.1739999999999998E-3</v>
      </c>
      <c r="U72" s="9">
        <v>2.4695999999999999E-2</v>
      </c>
      <c r="V72" s="9">
        <v>0</v>
      </c>
      <c r="W72" s="9">
        <v>4.0039999999999996</v>
      </c>
      <c r="X72" s="9">
        <v>2.6444000000000001</v>
      </c>
      <c r="Y72" s="9">
        <v>0.52639999999999998</v>
      </c>
      <c r="Z72" s="9">
        <v>0.23530000000000001</v>
      </c>
    </row>
    <row r="73" spans="1:26" ht="26.4">
      <c r="A73" s="10" t="s">
        <v>159</v>
      </c>
      <c r="B73" s="11">
        <v>882.88199999999995</v>
      </c>
      <c r="C73" s="11">
        <v>6.1739999999999998E-3</v>
      </c>
      <c r="D73" s="11">
        <v>2.4695999999999999E-2</v>
      </c>
      <c r="E73" s="12"/>
      <c r="F73" s="11">
        <v>4.0039999999999996</v>
      </c>
      <c r="G73" s="11">
        <v>2.6444000000000001</v>
      </c>
      <c r="H73" s="11">
        <v>0.52639999999999998</v>
      </c>
      <c r="I73" s="11">
        <v>0.23530000000000001</v>
      </c>
      <c r="R73" s="359" t="s">
        <v>410</v>
      </c>
      <c r="S73" s="11">
        <v>882.88199999999995</v>
      </c>
      <c r="T73" s="11">
        <v>6.1739999999999998E-3</v>
      </c>
      <c r="U73" s="11">
        <v>2.4695999999999999E-2</v>
      </c>
      <c r="V73" s="12"/>
      <c r="W73" s="11">
        <v>4.0039999999999996</v>
      </c>
      <c r="X73" s="11">
        <v>2.6444000000000001</v>
      </c>
      <c r="Y73" s="11">
        <v>0.52639999999999998</v>
      </c>
      <c r="Z73" s="11">
        <v>0.23530000000000001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M36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180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-3427.4555077364298</v>
      </c>
      <c r="C4" s="9">
        <v>131.879027590573</v>
      </c>
      <c r="D4" s="9">
        <v>6.4539447761051099</v>
      </c>
      <c r="E4" s="9">
        <v>24.605560700759298</v>
      </c>
      <c r="F4" s="9">
        <v>22.540028083999999</v>
      </c>
      <c r="G4" s="9">
        <v>191.786021801</v>
      </c>
      <c r="H4" s="9">
        <v>21.881669432999999</v>
      </c>
      <c r="I4" s="9">
        <v>40.931318300999997</v>
      </c>
      <c r="K4" s="8" t="s">
        <v>138</v>
      </c>
      <c r="L4" s="14">
        <v>-3427.4555077364298</v>
      </c>
      <c r="M4" s="14">
        <f>C4*21</f>
        <v>2769.4595794020329</v>
      </c>
      <c r="N4" s="14">
        <f t="shared" ref="N4:N10" si="0">D4*310</f>
        <v>2000.722880592584</v>
      </c>
      <c r="O4" s="14">
        <v>24.605560700759298</v>
      </c>
      <c r="P4" s="15">
        <f>SUM(L4:O4)</f>
        <v>1367.3325129589464</v>
      </c>
      <c r="Q4" s="17"/>
      <c r="R4" s="358" t="s">
        <v>344</v>
      </c>
      <c r="S4" s="9">
        <v>-3427.4555077364298</v>
      </c>
      <c r="T4" s="9">
        <v>131.879027590573</v>
      </c>
      <c r="U4" s="9">
        <v>6.4539447761051099</v>
      </c>
      <c r="V4" s="9">
        <v>24.605560700759298</v>
      </c>
      <c r="W4" s="9">
        <v>22.540028083999999</v>
      </c>
      <c r="X4" s="9">
        <v>191.786021801</v>
      </c>
      <c r="Y4" s="9">
        <v>21.881669432999999</v>
      </c>
      <c r="Z4" s="9">
        <v>40.931318300999997</v>
      </c>
      <c r="AB4" s="358" t="s">
        <v>344</v>
      </c>
      <c r="AC4" s="14">
        <v>-3427.4555077364298</v>
      </c>
      <c r="AD4" s="14">
        <f>T4*21</f>
        <v>2769.4595794020329</v>
      </c>
      <c r="AE4" s="14">
        <f t="shared" ref="AE4:AE10" si="1">U4*310</f>
        <v>2000.722880592584</v>
      </c>
      <c r="AF4" s="14">
        <v>24.605560700759298</v>
      </c>
      <c r="AG4" s="15">
        <f>SUM(AC4:AF4)</f>
        <v>1367.3325129589464</v>
      </c>
    </row>
    <row r="5" spans="1:33">
      <c r="A5" s="8" t="s">
        <v>73</v>
      </c>
      <c r="B5" s="9">
        <v>6630.00468286664</v>
      </c>
      <c r="C5" s="9">
        <v>7.9591076364050002</v>
      </c>
      <c r="D5" s="9">
        <v>0.36916756688899999</v>
      </c>
      <c r="E5" s="9">
        <v>0</v>
      </c>
      <c r="F5" s="9">
        <v>21.671010204000002</v>
      </c>
      <c r="G5" s="9">
        <v>162.592660061</v>
      </c>
      <c r="H5" s="9">
        <v>18.822779433000001</v>
      </c>
      <c r="I5" s="9">
        <v>40.205538300999997</v>
      </c>
      <c r="K5" s="8" t="s">
        <v>73</v>
      </c>
      <c r="L5" s="14">
        <v>6630.00468286664</v>
      </c>
      <c r="M5" s="14">
        <f t="shared" ref="M5:M10" si="2">C5*21</f>
        <v>167.141260364505</v>
      </c>
      <c r="N5" s="14">
        <f t="shared" si="0"/>
        <v>114.44194573559</v>
      </c>
      <c r="O5" s="14">
        <v>0</v>
      </c>
      <c r="P5" s="15">
        <f t="shared" ref="P5:P56" si="3">SUM(L5:O5)</f>
        <v>6911.5878889667347</v>
      </c>
      <c r="R5" s="358" t="s">
        <v>345</v>
      </c>
      <c r="S5" s="9">
        <v>6630.00468286664</v>
      </c>
      <c r="T5" s="9">
        <v>7.9591076364050002</v>
      </c>
      <c r="U5" s="9">
        <v>0.36916756688899999</v>
      </c>
      <c r="V5" s="9">
        <v>0</v>
      </c>
      <c r="W5" s="9">
        <v>21.671010204000002</v>
      </c>
      <c r="X5" s="9">
        <v>162.592660061</v>
      </c>
      <c r="Y5" s="9">
        <v>18.822779433000001</v>
      </c>
      <c r="Z5" s="9">
        <v>40.205538300999997</v>
      </c>
      <c r="AB5" s="358" t="s">
        <v>345</v>
      </c>
      <c r="AC5" s="14">
        <v>6630.00468286664</v>
      </c>
      <c r="AD5" s="14">
        <f t="shared" ref="AD5:AD10" si="4">T5*21</f>
        <v>167.141260364505</v>
      </c>
      <c r="AE5" s="14">
        <f t="shared" si="1"/>
        <v>114.44194573559</v>
      </c>
      <c r="AF5" s="14">
        <v>0</v>
      </c>
      <c r="AG5" s="15">
        <f t="shared" ref="AG5:AG30" si="5">SUM(AC5:AF5)</f>
        <v>6911.5878889667347</v>
      </c>
    </row>
    <row r="6" spans="1:33">
      <c r="A6" s="8" t="s">
        <v>77</v>
      </c>
      <c r="B6" s="9">
        <v>6626.9088619220001</v>
      </c>
      <c r="C6" s="9">
        <v>3.8918183321850002</v>
      </c>
      <c r="D6" s="9">
        <v>0.36916756688899999</v>
      </c>
      <c r="E6" s="9">
        <v>0</v>
      </c>
      <c r="F6" s="9">
        <v>21.671010204000002</v>
      </c>
      <c r="G6" s="9">
        <v>162.592660061</v>
      </c>
      <c r="H6" s="9">
        <v>13.921449377</v>
      </c>
      <c r="I6" s="9">
        <v>40.205538300999997</v>
      </c>
      <c r="K6" s="8" t="s">
        <v>77</v>
      </c>
      <c r="L6" s="14">
        <v>6626.9088619220001</v>
      </c>
      <c r="M6" s="14">
        <f t="shared" si="2"/>
        <v>81.728184975885</v>
      </c>
      <c r="N6" s="14">
        <f t="shared" si="0"/>
        <v>114.44194573559</v>
      </c>
      <c r="O6" s="14">
        <v>0</v>
      </c>
      <c r="P6" s="15">
        <f t="shared" si="3"/>
        <v>6823.0789926334746</v>
      </c>
      <c r="R6" s="358" t="s">
        <v>346</v>
      </c>
      <c r="S6" s="9">
        <v>6626.9088619220001</v>
      </c>
      <c r="T6" s="9">
        <v>3.8918183321850002</v>
      </c>
      <c r="U6" s="9">
        <v>0.36916756688899999</v>
      </c>
      <c r="V6" s="9">
        <v>0</v>
      </c>
      <c r="W6" s="9">
        <v>21.671010204000002</v>
      </c>
      <c r="X6" s="9">
        <v>162.592660061</v>
      </c>
      <c r="Y6" s="9">
        <v>13.921449377</v>
      </c>
      <c r="Z6" s="9">
        <v>40.205538300999997</v>
      </c>
      <c r="AB6" s="358" t="s">
        <v>346</v>
      </c>
      <c r="AC6" s="14">
        <v>6626.9088619220001</v>
      </c>
      <c r="AD6" s="14">
        <f t="shared" si="4"/>
        <v>81.728184975885</v>
      </c>
      <c r="AE6" s="14">
        <f t="shared" si="1"/>
        <v>114.44194573559</v>
      </c>
      <c r="AF6" s="14">
        <v>0</v>
      </c>
      <c r="AG6" s="15">
        <f t="shared" si="5"/>
        <v>6823.0789926334746</v>
      </c>
    </row>
    <row r="7" spans="1:33">
      <c r="A7" s="10" t="s">
        <v>81</v>
      </c>
      <c r="B7" s="11">
        <v>2127.9781646900001</v>
      </c>
      <c r="C7" s="11">
        <v>3.3975818079999998E-2</v>
      </c>
      <c r="D7" s="11">
        <v>2.802313536E-2</v>
      </c>
      <c r="E7" s="12"/>
      <c r="F7" s="11">
        <v>4.3653967680000001</v>
      </c>
      <c r="G7" s="11">
        <v>2.1970583189999999</v>
      </c>
      <c r="H7" s="11">
        <v>0.21310653399999999</v>
      </c>
      <c r="I7" s="11">
        <v>29.943675290000002</v>
      </c>
      <c r="K7" s="10" t="s">
        <v>81</v>
      </c>
      <c r="L7" s="11">
        <v>2127.9781646900001</v>
      </c>
      <c r="M7" s="13">
        <f t="shared" si="2"/>
        <v>0.71349217968</v>
      </c>
      <c r="N7" s="11">
        <f t="shared" si="0"/>
        <v>8.6871719616000007</v>
      </c>
      <c r="O7" s="12"/>
      <c r="P7" s="16">
        <f t="shared" si="3"/>
        <v>2137.3788288312803</v>
      </c>
      <c r="R7" s="359" t="s">
        <v>347</v>
      </c>
      <c r="S7" s="11">
        <v>2127.9781646900001</v>
      </c>
      <c r="T7" s="11">
        <v>3.3975818079999998E-2</v>
      </c>
      <c r="U7" s="11">
        <v>2.802313536E-2</v>
      </c>
      <c r="V7" s="12"/>
      <c r="W7" s="11">
        <v>4.3653967680000001</v>
      </c>
      <c r="X7" s="11">
        <v>2.1970583189999999</v>
      </c>
      <c r="Y7" s="11">
        <v>0.21310653399999999</v>
      </c>
      <c r="Z7" s="11">
        <v>29.943675290000002</v>
      </c>
      <c r="AB7" s="359" t="s">
        <v>347</v>
      </c>
      <c r="AC7" s="11">
        <v>2127.9781646900001</v>
      </c>
      <c r="AD7" s="13">
        <f t="shared" si="4"/>
        <v>0.71349217968</v>
      </c>
      <c r="AE7" s="11">
        <f t="shared" si="1"/>
        <v>8.6871719616000007</v>
      </c>
      <c r="AF7" s="12"/>
      <c r="AG7" s="16">
        <f t="shared" si="5"/>
        <v>2137.3788288312803</v>
      </c>
    </row>
    <row r="8" spans="1:33" ht="26.4">
      <c r="A8" s="10" t="s">
        <v>85</v>
      </c>
      <c r="B8" s="11">
        <v>476.169965574</v>
      </c>
      <c r="C8" s="11">
        <v>1.8918788879999999E-2</v>
      </c>
      <c r="D8" s="11">
        <v>3.0336332820000002E-3</v>
      </c>
      <c r="E8" s="12"/>
      <c r="F8" s="11">
        <v>0.82168708199999996</v>
      </c>
      <c r="G8" s="11">
        <v>0.33022201600000001</v>
      </c>
      <c r="H8" s="11">
        <v>0.120290045</v>
      </c>
      <c r="I8" s="11">
        <v>0.20811149600000001</v>
      </c>
      <c r="K8" s="10" t="s">
        <v>85</v>
      </c>
      <c r="L8" s="11">
        <v>476.169965574</v>
      </c>
      <c r="M8" s="13">
        <f t="shared" si="2"/>
        <v>0.39729456648</v>
      </c>
      <c r="N8" s="11">
        <f t="shared" si="0"/>
        <v>0.94042631742000005</v>
      </c>
      <c r="O8" s="12"/>
      <c r="P8" s="16">
        <f t="shared" si="3"/>
        <v>477.50768645790004</v>
      </c>
      <c r="R8" s="359" t="s">
        <v>348</v>
      </c>
      <c r="S8" s="11">
        <v>476.169965574</v>
      </c>
      <c r="T8" s="11">
        <v>1.8918788879999999E-2</v>
      </c>
      <c r="U8" s="11">
        <v>3.0336332820000002E-3</v>
      </c>
      <c r="V8" s="12"/>
      <c r="W8" s="11">
        <v>0.82168708199999996</v>
      </c>
      <c r="X8" s="11">
        <v>0.33022201600000001</v>
      </c>
      <c r="Y8" s="11">
        <v>0.120290045</v>
      </c>
      <c r="Z8" s="11">
        <v>0.20811149600000001</v>
      </c>
      <c r="AB8" s="359" t="s">
        <v>348</v>
      </c>
      <c r="AC8" s="11">
        <v>476.169965574</v>
      </c>
      <c r="AD8" s="13">
        <f t="shared" si="4"/>
        <v>0.39729456648</v>
      </c>
      <c r="AE8" s="11">
        <f t="shared" si="1"/>
        <v>0.94042631742000005</v>
      </c>
      <c r="AF8" s="12"/>
      <c r="AG8" s="16">
        <f t="shared" si="5"/>
        <v>477.50768645790004</v>
      </c>
    </row>
    <row r="9" spans="1:33">
      <c r="A9" s="10" t="s">
        <v>89</v>
      </c>
      <c r="B9" s="11">
        <v>2618.648616555</v>
      </c>
      <c r="C9" s="11">
        <v>0.805641047625</v>
      </c>
      <c r="D9" s="11">
        <v>0.3195391877</v>
      </c>
      <c r="E9" s="12"/>
      <c r="F9" s="11">
        <v>14.975899999999999</v>
      </c>
      <c r="G9" s="11">
        <v>57.527700000000003</v>
      </c>
      <c r="H9" s="11">
        <v>8.0987080000000002</v>
      </c>
      <c r="I9" s="11">
        <v>2.7789999999999999E-2</v>
      </c>
      <c r="K9" s="10" t="s">
        <v>89</v>
      </c>
      <c r="L9" s="11">
        <v>2618.648616555</v>
      </c>
      <c r="M9" s="13">
        <f t="shared" si="2"/>
        <v>16.918462000125</v>
      </c>
      <c r="N9" s="11">
        <f t="shared" si="0"/>
        <v>99.057148186999996</v>
      </c>
      <c r="O9" s="12"/>
      <c r="P9" s="16">
        <f t="shared" si="3"/>
        <v>2734.6242267421253</v>
      </c>
      <c r="R9" s="359" t="s">
        <v>349</v>
      </c>
      <c r="S9" s="11">
        <v>2618.648616555</v>
      </c>
      <c r="T9" s="11">
        <v>0.805641047625</v>
      </c>
      <c r="U9" s="11">
        <v>0.3195391877</v>
      </c>
      <c r="V9" s="12"/>
      <c r="W9" s="11">
        <v>14.975899999999999</v>
      </c>
      <c r="X9" s="11">
        <v>57.527700000000003</v>
      </c>
      <c r="Y9" s="11">
        <v>8.0987080000000002</v>
      </c>
      <c r="Z9" s="11">
        <v>2.7789999999999999E-2</v>
      </c>
      <c r="AB9" s="359" t="s">
        <v>349</v>
      </c>
      <c r="AC9" s="11">
        <v>2618.648616555</v>
      </c>
      <c r="AD9" s="13">
        <f t="shared" si="4"/>
        <v>16.918462000125</v>
      </c>
      <c r="AE9" s="11">
        <f t="shared" si="1"/>
        <v>99.057148186999996</v>
      </c>
      <c r="AF9" s="12"/>
      <c r="AG9" s="16">
        <f t="shared" si="5"/>
        <v>2734.6242267421253</v>
      </c>
    </row>
    <row r="10" spans="1:33">
      <c r="A10" s="10" t="s">
        <v>93</v>
      </c>
      <c r="B10" s="11">
        <v>1404.112115103</v>
      </c>
      <c r="C10" s="11">
        <v>3.0332826775999999</v>
      </c>
      <c r="D10" s="11">
        <v>1.8571610547E-2</v>
      </c>
      <c r="E10" s="12"/>
      <c r="F10" s="11">
        <v>1.5080263540000001</v>
      </c>
      <c r="G10" s="11">
        <v>102.53767972599999</v>
      </c>
      <c r="H10" s="11">
        <v>5.4893447980000003</v>
      </c>
      <c r="I10" s="11">
        <v>10.025961515000001</v>
      </c>
      <c r="K10" s="10" t="s">
        <v>93</v>
      </c>
      <c r="L10" s="11">
        <v>1404.112115103</v>
      </c>
      <c r="M10" s="13">
        <f t="shared" si="2"/>
        <v>63.698936229600001</v>
      </c>
      <c r="N10" s="11">
        <f t="shared" si="0"/>
        <v>5.7571992695700001</v>
      </c>
      <c r="O10" s="12"/>
      <c r="P10" s="16">
        <f t="shared" si="3"/>
        <v>1473.5682506021699</v>
      </c>
      <c r="R10" s="359" t="s">
        <v>350</v>
      </c>
      <c r="S10" s="11">
        <v>1404.112115103</v>
      </c>
      <c r="T10" s="11">
        <v>3.0332826775999999</v>
      </c>
      <c r="U10" s="11">
        <v>1.8571610547E-2</v>
      </c>
      <c r="V10" s="12"/>
      <c r="W10" s="11">
        <v>1.5080263540000001</v>
      </c>
      <c r="X10" s="11">
        <v>102.53767972599999</v>
      </c>
      <c r="Y10" s="11">
        <v>5.4893447980000003</v>
      </c>
      <c r="Z10" s="11">
        <v>10.025961515000001</v>
      </c>
      <c r="AB10" s="359" t="s">
        <v>350</v>
      </c>
      <c r="AC10" s="11">
        <v>1404.112115103</v>
      </c>
      <c r="AD10" s="13">
        <f t="shared" si="4"/>
        <v>63.698936229600001</v>
      </c>
      <c r="AE10" s="11">
        <f t="shared" si="1"/>
        <v>5.7571992695700001</v>
      </c>
      <c r="AF10" s="12"/>
      <c r="AG10" s="16">
        <f t="shared" si="5"/>
        <v>1473.5682506021699</v>
      </c>
    </row>
    <row r="11" spans="1:33">
      <c r="A11" s="8" t="s">
        <v>96</v>
      </c>
      <c r="B11" s="9">
        <v>3.095820944637</v>
      </c>
      <c r="C11" s="9">
        <v>4.06728930422</v>
      </c>
      <c r="D11" s="9">
        <v>0</v>
      </c>
      <c r="E11" s="9">
        <v>0</v>
      </c>
      <c r="F11" s="9">
        <v>0</v>
      </c>
      <c r="G11" s="9">
        <v>0</v>
      </c>
      <c r="H11" s="9">
        <v>4.9013300559999999</v>
      </c>
      <c r="I11" s="9">
        <v>0</v>
      </c>
      <c r="K11" s="8" t="s">
        <v>96</v>
      </c>
      <c r="L11" s="14">
        <v>3.095820944637</v>
      </c>
      <c r="M11" s="14">
        <f>C11*21</f>
        <v>85.413075388620001</v>
      </c>
      <c r="N11" s="14">
        <v>0</v>
      </c>
      <c r="O11" s="14">
        <v>0</v>
      </c>
      <c r="P11" s="15">
        <f t="shared" si="3"/>
        <v>88.508896333256999</v>
      </c>
      <c r="R11" s="358" t="s">
        <v>351</v>
      </c>
      <c r="S11" s="9">
        <v>3.095820944637</v>
      </c>
      <c r="T11" s="9">
        <v>4.06728930422</v>
      </c>
      <c r="U11" s="9">
        <v>0</v>
      </c>
      <c r="V11" s="9">
        <v>0</v>
      </c>
      <c r="W11" s="9">
        <v>0</v>
      </c>
      <c r="X11" s="9">
        <v>0</v>
      </c>
      <c r="Y11" s="9">
        <v>4.9013300559999999</v>
      </c>
      <c r="Z11" s="9">
        <v>0</v>
      </c>
      <c r="AB11" s="358" t="s">
        <v>351</v>
      </c>
      <c r="AC11" s="14">
        <v>3.095820944637</v>
      </c>
      <c r="AD11" s="14">
        <f>T11*21</f>
        <v>85.413075388620001</v>
      </c>
      <c r="AE11" s="14">
        <v>0</v>
      </c>
      <c r="AF11" s="14">
        <v>0</v>
      </c>
      <c r="AG11" s="15">
        <f t="shared" si="5"/>
        <v>88.508896333256999</v>
      </c>
    </row>
    <row r="12" spans="1:33">
      <c r="A12" s="10" t="s">
        <v>99</v>
      </c>
      <c r="B12" s="11">
        <v>1.6106012999999999</v>
      </c>
      <c r="C12" s="11">
        <v>0.55673784000000004</v>
      </c>
      <c r="D12" s="11">
        <v>0</v>
      </c>
      <c r="E12" s="12"/>
      <c r="F12" s="11">
        <v>0</v>
      </c>
      <c r="G12" s="11">
        <v>0</v>
      </c>
      <c r="H12" s="11">
        <v>0.97104000000000001</v>
      </c>
      <c r="I12" s="11">
        <v>0</v>
      </c>
      <c r="K12" s="10" t="s">
        <v>99</v>
      </c>
      <c r="L12" s="11">
        <v>1.6106012999999999</v>
      </c>
      <c r="M12" s="11">
        <f>C12*21</f>
        <v>11.69149464</v>
      </c>
      <c r="N12" s="11">
        <v>0</v>
      </c>
      <c r="O12" s="12"/>
      <c r="P12" s="16">
        <f t="shared" si="3"/>
        <v>13.302095940000001</v>
      </c>
      <c r="R12" s="359" t="s">
        <v>352</v>
      </c>
      <c r="S12" s="11">
        <v>1.6106012999999999</v>
      </c>
      <c r="T12" s="11">
        <v>0.55673784000000004</v>
      </c>
      <c r="U12" s="11">
        <v>0</v>
      </c>
      <c r="V12" s="12"/>
      <c r="W12" s="11">
        <v>0</v>
      </c>
      <c r="X12" s="11">
        <v>0</v>
      </c>
      <c r="Y12" s="11">
        <v>0.97104000000000001</v>
      </c>
      <c r="Z12" s="11">
        <v>0</v>
      </c>
      <c r="AB12" s="359" t="s">
        <v>352</v>
      </c>
      <c r="AC12" s="11">
        <v>1.6106012999999999</v>
      </c>
      <c r="AD12" s="11">
        <f>T12*21</f>
        <v>11.69149464</v>
      </c>
      <c r="AE12" s="11">
        <v>0</v>
      </c>
      <c r="AF12" s="12"/>
      <c r="AG12" s="16">
        <f t="shared" si="5"/>
        <v>13.302095940000001</v>
      </c>
    </row>
    <row r="13" spans="1:33">
      <c r="A13" s="10" t="s">
        <v>102</v>
      </c>
      <c r="B13" s="11">
        <v>1.4852196446370001</v>
      </c>
      <c r="C13" s="11">
        <v>3.5105514642200002</v>
      </c>
      <c r="D13" s="11">
        <v>0</v>
      </c>
      <c r="E13" s="12"/>
      <c r="F13" s="11">
        <v>0</v>
      </c>
      <c r="G13" s="11">
        <v>0</v>
      </c>
      <c r="H13" s="11">
        <v>3.930290056</v>
      </c>
      <c r="I13" s="11">
        <v>0</v>
      </c>
      <c r="K13" s="10" t="s">
        <v>102</v>
      </c>
      <c r="L13" s="11">
        <v>1.4852196446370001</v>
      </c>
      <c r="M13" s="11">
        <f>C13*21</f>
        <v>73.721580748619999</v>
      </c>
      <c r="N13" s="11">
        <v>0</v>
      </c>
      <c r="O13" s="12"/>
      <c r="P13" s="16">
        <f t="shared" si="3"/>
        <v>75.206800393256998</v>
      </c>
      <c r="R13" s="359" t="s">
        <v>353</v>
      </c>
      <c r="S13" s="11">
        <v>1.4852196446370001</v>
      </c>
      <c r="T13" s="11">
        <v>3.5105514642200002</v>
      </c>
      <c r="U13" s="11">
        <v>0</v>
      </c>
      <c r="V13" s="12"/>
      <c r="W13" s="11">
        <v>0</v>
      </c>
      <c r="X13" s="11">
        <v>0</v>
      </c>
      <c r="Y13" s="11">
        <v>3.930290056</v>
      </c>
      <c r="Z13" s="11">
        <v>0</v>
      </c>
      <c r="AB13" s="359" t="s">
        <v>353</v>
      </c>
      <c r="AC13" s="11">
        <v>1.4852196446370001</v>
      </c>
      <c r="AD13" s="11">
        <f>T13*21</f>
        <v>73.721580748619999</v>
      </c>
      <c r="AE13" s="11">
        <v>0</v>
      </c>
      <c r="AF13" s="12"/>
      <c r="AG13" s="16">
        <f t="shared" si="5"/>
        <v>75.206800393256998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241.29558037574199</v>
      </c>
      <c r="M15" s="14">
        <f>C16*21</f>
        <v>0</v>
      </c>
      <c r="N15" s="14">
        <f>D16*310</f>
        <v>0.27899999999999997</v>
      </c>
      <c r="O15" s="14">
        <v>24.605560700759298</v>
      </c>
      <c r="P15" s="15">
        <f t="shared" si="3"/>
        <v>266.18014107650129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241.29558037574199</v>
      </c>
      <c r="AD15" s="14">
        <f>T16*21</f>
        <v>0</v>
      </c>
      <c r="AE15" s="14">
        <f>U16*310</f>
        <v>0.27899999999999997</v>
      </c>
      <c r="AF15" s="14">
        <v>24.605560700759298</v>
      </c>
      <c r="AG15" s="15">
        <f t="shared" si="5"/>
        <v>266.18014107650129</v>
      </c>
    </row>
    <row r="16" spans="1:33" ht="26.4">
      <c r="A16" s="8" t="s">
        <v>74</v>
      </c>
      <c r="B16" s="9">
        <v>241.29558037574199</v>
      </c>
      <c r="C16" s="9">
        <v>0</v>
      </c>
      <c r="D16" s="9">
        <v>8.9999999999999998E-4</v>
      </c>
      <c r="E16" s="9">
        <v>24.605560700759298</v>
      </c>
      <c r="F16" s="9">
        <v>1.3990000000000001E-2</v>
      </c>
      <c r="G16" s="9">
        <v>4.0110599999999996</v>
      </c>
      <c r="H16" s="9">
        <v>2.9318900000000001</v>
      </c>
      <c r="I16" s="9">
        <v>0.71477999999999997</v>
      </c>
      <c r="K16" s="8" t="s">
        <v>78</v>
      </c>
      <c r="L16" s="14">
        <v>226.681649512409</v>
      </c>
      <c r="M16" s="14">
        <v>0</v>
      </c>
      <c r="N16" s="14">
        <v>0</v>
      </c>
      <c r="O16" s="14">
        <v>0</v>
      </c>
      <c r="P16" s="15">
        <f t="shared" si="3"/>
        <v>226.681649512409</v>
      </c>
      <c r="R16" s="358" t="s">
        <v>356</v>
      </c>
      <c r="S16" s="9">
        <v>241.29558037574199</v>
      </c>
      <c r="T16" s="9">
        <v>0</v>
      </c>
      <c r="U16" s="9">
        <v>8.9999999999999998E-4</v>
      </c>
      <c r="V16" s="9">
        <v>24.605560700759298</v>
      </c>
      <c r="W16" s="9">
        <v>1.3990000000000001E-2</v>
      </c>
      <c r="X16" s="9">
        <v>4.0110599999999996</v>
      </c>
      <c r="Y16" s="9">
        <v>2.9318900000000001</v>
      </c>
      <c r="Z16" s="9">
        <v>0.71477999999999997</v>
      </c>
      <c r="AB16" s="358" t="s">
        <v>357</v>
      </c>
      <c r="AC16" s="14">
        <v>226.681649512409</v>
      </c>
      <c r="AD16" s="14">
        <v>0</v>
      </c>
      <c r="AE16" s="14">
        <v>0</v>
      </c>
      <c r="AF16" s="14">
        <v>0</v>
      </c>
      <c r="AG16" s="15">
        <f t="shared" si="5"/>
        <v>226.681649512409</v>
      </c>
    </row>
    <row r="17" spans="1:33">
      <c r="A17" s="8" t="s">
        <v>78</v>
      </c>
      <c r="B17" s="9">
        <v>226.681649512409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213.01520267999999</v>
      </c>
      <c r="M17" s="12"/>
      <c r="N17" s="12"/>
      <c r="O17" s="12"/>
      <c r="P17" s="16">
        <f t="shared" si="3"/>
        <v>213.01520267999999</v>
      </c>
      <c r="R17" s="358" t="s">
        <v>357</v>
      </c>
      <c r="S17" s="9">
        <v>226.681649512409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213.01520267999999</v>
      </c>
      <c r="AD17" s="12"/>
      <c r="AE17" s="12"/>
      <c r="AF17" s="12"/>
      <c r="AG17" s="16">
        <f t="shared" si="5"/>
        <v>213.01520267999999</v>
      </c>
    </row>
    <row r="18" spans="1:33">
      <c r="A18" s="10" t="s">
        <v>82</v>
      </c>
      <c r="B18" s="11">
        <v>213.01520267999999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3.6025499999999999</v>
      </c>
      <c r="M18" s="12"/>
      <c r="N18" s="12"/>
      <c r="O18" s="12"/>
      <c r="P18" s="16">
        <f t="shared" si="3"/>
        <v>3.6025499999999999</v>
      </c>
      <c r="R18" s="359" t="s">
        <v>358</v>
      </c>
      <c r="S18" s="11">
        <v>213.01520267999999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3.6025499999999999</v>
      </c>
      <c r="AD18" s="12"/>
      <c r="AE18" s="12"/>
      <c r="AF18" s="12"/>
      <c r="AG18" s="16">
        <f t="shared" si="5"/>
        <v>3.6025499999999999</v>
      </c>
    </row>
    <row r="19" spans="1:33">
      <c r="A19" s="10" t="s">
        <v>86</v>
      </c>
      <c r="B19" s="11">
        <v>3.6025499999999999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0.32007301199999999</v>
      </c>
      <c r="M19" s="12"/>
      <c r="N19" s="12"/>
      <c r="O19" s="12"/>
      <c r="P19" s="16">
        <f t="shared" si="3"/>
        <v>0.32007301199999999</v>
      </c>
      <c r="R19" s="359" t="s">
        <v>359</v>
      </c>
      <c r="S19" s="11">
        <v>3.6025499999999999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0.32007301199999999</v>
      </c>
      <c r="AD19" s="12"/>
      <c r="AE19" s="12"/>
      <c r="AF19" s="12"/>
      <c r="AG19" s="16">
        <f t="shared" si="5"/>
        <v>0.32007301199999999</v>
      </c>
    </row>
    <row r="20" spans="1:33">
      <c r="A20" s="10" t="s">
        <v>90</v>
      </c>
      <c r="B20" s="11">
        <v>0.32007301199999999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9.7438238204089398</v>
      </c>
      <c r="M20" s="12"/>
      <c r="N20" s="12"/>
      <c r="O20" s="12"/>
      <c r="P20" s="16">
        <f t="shared" si="3"/>
        <v>9.7438238204089398</v>
      </c>
      <c r="R20" s="359" t="s">
        <v>360</v>
      </c>
      <c r="S20" s="11">
        <v>0.32007301199999999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9.7438238204089398</v>
      </c>
      <c r="AD20" s="12"/>
      <c r="AE20" s="12"/>
      <c r="AF20" s="12"/>
      <c r="AG20" s="16">
        <f t="shared" si="5"/>
        <v>9.7438238204089398</v>
      </c>
    </row>
    <row r="21" spans="1:33">
      <c r="A21" s="10" t="s">
        <v>94</v>
      </c>
      <c r="B21" s="11">
        <v>9.7438238204089398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6.2817975300000004</v>
      </c>
      <c r="M21" s="14">
        <v>0</v>
      </c>
      <c r="N21" s="14">
        <v>0</v>
      </c>
      <c r="O21" s="14">
        <v>0</v>
      </c>
      <c r="P21" s="15">
        <f t="shared" si="3"/>
        <v>6.2817975300000004</v>
      </c>
      <c r="R21" s="359" t="s">
        <v>361</v>
      </c>
      <c r="S21" s="11">
        <v>9.7438238204089398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6.2817975300000004</v>
      </c>
      <c r="AD21" s="14">
        <v>0</v>
      </c>
      <c r="AE21" s="14">
        <v>0</v>
      </c>
      <c r="AF21" s="14">
        <v>0</v>
      </c>
      <c r="AG21" s="15">
        <f t="shared" si="5"/>
        <v>6.2817975300000004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9.6197530000000003E-2</v>
      </c>
      <c r="M22" s="11">
        <v>0</v>
      </c>
      <c r="N22" s="12"/>
      <c r="O22" s="12"/>
      <c r="P22" s="16">
        <f t="shared" si="3"/>
        <v>9.6197530000000003E-2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9.6197530000000003E-2</v>
      </c>
      <c r="AD22" s="11">
        <v>0</v>
      </c>
      <c r="AE22" s="12"/>
      <c r="AF22" s="12"/>
      <c r="AG22" s="16">
        <f t="shared" si="5"/>
        <v>9.6197530000000003E-2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8.3321333333333296</v>
      </c>
      <c r="M23" s="14">
        <v>0</v>
      </c>
      <c r="N23" s="14">
        <v>0</v>
      </c>
      <c r="O23" s="14">
        <v>0</v>
      </c>
      <c r="P23" s="15">
        <f t="shared" si="3"/>
        <v>8.3321333333333296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8.3321333333333296</v>
      </c>
      <c r="AD23" s="14">
        <v>0</v>
      </c>
      <c r="AE23" s="14">
        <v>0</v>
      </c>
      <c r="AF23" s="14">
        <v>0</v>
      </c>
      <c r="AG23" s="15">
        <f t="shared" si="5"/>
        <v>8.3321333333333296</v>
      </c>
    </row>
    <row r="24" spans="1:33">
      <c r="A24" s="8" t="s">
        <v>97</v>
      </c>
      <c r="B24" s="9">
        <v>6.2817975300000004</v>
      </c>
      <c r="C24" s="9">
        <v>0</v>
      </c>
      <c r="D24" s="9">
        <v>0</v>
      </c>
      <c r="E24" s="9">
        <v>0</v>
      </c>
      <c r="F24" s="9">
        <v>1.2E-2</v>
      </c>
      <c r="G24" s="9">
        <v>4.0001100000000003</v>
      </c>
      <c r="H24" s="9">
        <v>0</v>
      </c>
      <c r="I24" s="9">
        <v>0.71079999999999999</v>
      </c>
      <c r="K24" s="10" t="s">
        <v>105</v>
      </c>
      <c r="L24" s="11">
        <v>8.3042666666666705</v>
      </c>
      <c r="M24" s="12"/>
      <c r="N24" s="12"/>
      <c r="O24" s="12"/>
      <c r="P24" s="16">
        <f t="shared" si="3"/>
        <v>8.3042666666666705</v>
      </c>
      <c r="R24" s="358" t="s">
        <v>364</v>
      </c>
      <c r="S24" s="9">
        <v>6.2817975300000004</v>
      </c>
      <c r="T24" s="9">
        <v>0</v>
      </c>
      <c r="U24" s="9">
        <v>0</v>
      </c>
      <c r="V24" s="9">
        <v>0</v>
      </c>
      <c r="W24" s="9">
        <v>1.2E-2</v>
      </c>
      <c r="X24" s="9">
        <v>4.0001100000000003</v>
      </c>
      <c r="Y24" s="9">
        <v>0</v>
      </c>
      <c r="Z24" s="9">
        <v>0.71079999999999999</v>
      </c>
      <c r="AB24" s="359" t="s">
        <v>368</v>
      </c>
      <c r="AC24" s="11">
        <v>8.3042666666666705</v>
      </c>
      <c r="AD24" s="12"/>
      <c r="AE24" s="12"/>
      <c r="AF24" s="12"/>
      <c r="AG24" s="16">
        <f t="shared" si="5"/>
        <v>8.3042666666666705</v>
      </c>
    </row>
    <row r="25" spans="1:33">
      <c r="A25" s="10" t="s">
        <v>100</v>
      </c>
      <c r="B25" s="11">
        <v>9.6197530000000003E-2</v>
      </c>
      <c r="C25" s="11">
        <v>0</v>
      </c>
      <c r="D25" s="12"/>
      <c r="E25" s="12"/>
      <c r="F25" s="11">
        <v>1.2E-2</v>
      </c>
      <c r="G25" s="11">
        <v>6.0999999999999999E-2</v>
      </c>
      <c r="H25" s="11">
        <v>0</v>
      </c>
      <c r="I25" s="11">
        <v>0</v>
      </c>
      <c r="K25" s="10" t="s">
        <v>107</v>
      </c>
      <c r="L25" s="11">
        <v>2.7866666666666699E-2</v>
      </c>
      <c r="M25" s="12"/>
      <c r="N25" s="12"/>
      <c r="O25" s="12"/>
      <c r="P25" s="16">
        <f t="shared" si="3"/>
        <v>2.7866666666666699E-2</v>
      </c>
      <c r="R25" s="359" t="s">
        <v>365</v>
      </c>
      <c r="S25" s="11">
        <v>9.6197530000000003E-2</v>
      </c>
      <c r="T25" s="11">
        <v>0</v>
      </c>
      <c r="U25" s="12"/>
      <c r="V25" s="12"/>
      <c r="W25" s="11">
        <v>1.2E-2</v>
      </c>
      <c r="X25" s="11">
        <v>6.0999999999999999E-2</v>
      </c>
      <c r="Y25" s="11">
        <v>0</v>
      </c>
      <c r="Z25" s="11">
        <v>0</v>
      </c>
      <c r="AB25" s="359" t="s">
        <v>369</v>
      </c>
      <c r="AC25" s="11">
        <v>2.7866666666666699E-2</v>
      </c>
      <c r="AD25" s="12"/>
      <c r="AE25" s="12"/>
      <c r="AF25" s="12"/>
      <c r="AG25" s="16">
        <f t="shared" si="5"/>
        <v>2.7866666666666699E-2</v>
      </c>
    </row>
    <row r="26" spans="1:33" ht="26.4">
      <c r="A26" s="122" t="s">
        <v>194</v>
      </c>
      <c r="B26" s="123">
        <v>6.1856</v>
      </c>
      <c r="C26" s="123">
        <v>0</v>
      </c>
      <c r="D26" s="123">
        <v>0</v>
      </c>
      <c r="E26" s="123">
        <v>0</v>
      </c>
      <c r="F26" s="123">
        <v>0</v>
      </c>
      <c r="G26" s="123">
        <v>3.9391099999999999</v>
      </c>
      <c r="H26" s="123">
        <v>0</v>
      </c>
      <c r="I26" s="123">
        <v>0.71079999999999999</v>
      </c>
      <c r="K26" s="8" t="s">
        <v>109</v>
      </c>
      <c r="L26" s="14">
        <v>0</v>
      </c>
      <c r="M26" s="14">
        <v>0</v>
      </c>
      <c r="N26" s="14">
        <v>0</v>
      </c>
      <c r="O26" s="14">
        <v>24.605560700759298</v>
      </c>
      <c r="P26" s="15">
        <f t="shared" si="3"/>
        <v>24.605560700759298</v>
      </c>
      <c r="R26" s="359" t="s">
        <v>366</v>
      </c>
      <c r="S26" s="123">
        <v>6.1856</v>
      </c>
      <c r="T26" s="123">
        <v>0</v>
      </c>
      <c r="U26" s="123">
        <v>0</v>
      </c>
      <c r="V26" s="123">
        <v>0</v>
      </c>
      <c r="W26" s="123">
        <v>0</v>
      </c>
      <c r="X26" s="123">
        <v>3.9391099999999999</v>
      </c>
      <c r="Y26" s="123">
        <v>0</v>
      </c>
      <c r="Z26" s="123">
        <v>0.71079999999999999</v>
      </c>
      <c r="AB26" s="358" t="s">
        <v>373</v>
      </c>
      <c r="AC26" s="14">
        <v>0</v>
      </c>
      <c r="AD26" s="14">
        <v>0</v>
      </c>
      <c r="AE26" s="14">
        <v>0</v>
      </c>
      <c r="AF26" s="14">
        <v>24.605560700759298</v>
      </c>
      <c r="AG26" s="15">
        <f t="shared" si="5"/>
        <v>24.605560700759298</v>
      </c>
    </row>
    <row r="27" spans="1:33" ht="26.4">
      <c r="A27" s="8" t="s">
        <v>103</v>
      </c>
      <c r="B27" s="9">
        <v>8.3321333333333296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0.98584000000000005</v>
      </c>
      <c r="I27" s="9">
        <v>0</v>
      </c>
      <c r="K27" s="10" t="s">
        <v>111</v>
      </c>
      <c r="L27" s="12"/>
      <c r="M27" s="12"/>
      <c r="N27" s="12"/>
      <c r="O27" s="11">
        <v>24.605560700759298</v>
      </c>
      <c r="P27" s="16">
        <f t="shared" si="3"/>
        <v>24.605560700759298</v>
      </c>
      <c r="R27" s="358" t="s">
        <v>367</v>
      </c>
      <c r="S27" s="9">
        <v>8.3321333333333296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0.98584000000000005</v>
      </c>
      <c r="Z27" s="9">
        <v>0</v>
      </c>
      <c r="AB27" s="359" t="s">
        <v>374</v>
      </c>
      <c r="AC27" s="12"/>
      <c r="AD27" s="12"/>
      <c r="AE27" s="12"/>
      <c r="AF27" s="11">
        <v>24.605560700759298</v>
      </c>
      <c r="AG27" s="16">
        <f t="shared" si="5"/>
        <v>24.605560700759298</v>
      </c>
    </row>
    <row r="28" spans="1:33">
      <c r="A28" s="10" t="s">
        <v>105</v>
      </c>
      <c r="B28" s="11">
        <v>8.3042666666666705</v>
      </c>
      <c r="C28" s="12"/>
      <c r="D28" s="12"/>
      <c r="E28" s="12"/>
      <c r="F28" s="123">
        <v>0</v>
      </c>
      <c r="G28" s="123">
        <v>0</v>
      </c>
      <c r="H28" s="123">
        <v>0</v>
      </c>
      <c r="I28" s="123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8.3042666666666705</v>
      </c>
      <c r="T28" s="12"/>
      <c r="U28" s="12"/>
      <c r="V28" s="12"/>
      <c r="W28" s="123">
        <v>0</v>
      </c>
      <c r="X28" s="123">
        <v>0</v>
      </c>
      <c r="Y28" s="123">
        <v>0</v>
      </c>
      <c r="Z28" s="123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2.7866666666666699E-2</v>
      </c>
      <c r="C29" s="12"/>
      <c r="D29" s="12"/>
      <c r="E29" s="12"/>
      <c r="F29" s="123">
        <v>0</v>
      </c>
      <c r="G29" s="123">
        <v>0</v>
      </c>
      <c r="H29" s="123">
        <v>0</v>
      </c>
      <c r="I29" s="123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2.7866666666666699E-2</v>
      </c>
      <c r="T29" s="12"/>
      <c r="U29" s="12"/>
      <c r="V29" s="12"/>
      <c r="W29" s="123">
        <v>0</v>
      </c>
      <c r="X29" s="123">
        <v>0</v>
      </c>
      <c r="Y29" s="123">
        <v>0</v>
      </c>
      <c r="Z29" s="123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23">
        <v>0</v>
      </c>
      <c r="G30" s="123">
        <v>0</v>
      </c>
      <c r="H30" s="123">
        <v>0.98299999999999998</v>
      </c>
      <c r="I30" s="123">
        <v>0</v>
      </c>
      <c r="K30" s="8" t="s">
        <v>147</v>
      </c>
      <c r="L30" s="14">
        <v>0</v>
      </c>
      <c r="M30" s="14">
        <v>0</v>
      </c>
      <c r="N30" s="14">
        <f>N31</f>
        <v>0.27899999999999997</v>
      </c>
      <c r="O30" s="14">
        <v>0</v>
      </c>
      <c r="P30" s="16">
        <f t="shared" si="3"/>
        <v>0.27899999999999997</v>
      </c>
      <c r="R30" s="359" t="s">
        <v>370</v>
      </c>
      <c r="S30" s="11">
        <v>0</v>
      </c>
      <c r="T30" s="12"/>
      <c r="U30" s="12"/>
      <c r="V30" s="12"/>
      <c r="W30" s="123">
        <v>0</v>
      </c>
      <c r="X30" s="123">
        <v>0</v>
      </c>
      <c r="Y30" s="123">
        <v>0.98299999999999998</v>
      </c>
      <c r="Z30" s="123">
        <v>0</v>
      </c>
      <c r="AB30" s="358" t="s">
        <v>380</v>
      </c>
      <c r="AC30" s="14">
        <v>0</v>
      </c>
      <c r="AD30" s="14">
        <v>0</v>
      </c>
      <c r="AE30" s="14">
        <f>AE31</f>
        <v>0.27899999999999997</v>
      </c>
      <c r="AF30" s="14">
        <v>0</v>
      </c>
      <c r="AG30" s="16">
        <f t="shared" si="5"/>
        <v>0.27899999999999997</v>
      </c>
    </row>
    <row r="31" spans="1:33">
      <c r="A31" s="122" t="s">
        <v>193</v>
      </c>
      <c r="B31" s="11">
        <v>0</v>
      </c>
      <c r="C31" s="12"/>
      <c r="D31" s="12"/>
      <c r="E31" s="12"/>
      <c r="F31" s="123">
        <v>0</v>
      </c>
      <c r="G31" s="123">
        <v>0</v>
      </c>
      <c r="H31" s="123">
        <v>2.8400000000000001E-3</v>
      </c>
      <c r="I31" s="123">
        <v>0</v>
      </c>
      <c r="K31" s="10" t="s">
        <v>148</v>
      </c>
      <c r="L31" s="12"/>
      <c r="M31" s="12"/>
      <c r="N31" s="12">
        <f>D41*310</f>
        <v>0.27899999999999997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23">
        <v>0</v>
      </c>
      <c r="X31" s="123">
        <v>0</v>
      </c>
      <c r="Y31" s="123">
        <v>2.8400000000000001E-3</v>
      </c>
      <c r="Z31" s="123">
        <v>0</v>
      </c>
      <c r="AB31" s="10" t="s">
        <v>412</v>
      </c>
      <c r="AC31" s="12"/>
      <c r="AD31" s="12"/>
      <c r="AE31" s="12">
        <f>U41*310</f>
        <v>0.27899999999999997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-10303.4021626716</v>
      </c>
      <c r="M32" s="14">
        <f>C46*21</f>
        <v>2219.1000557431021</v>
      </c>
      <c r="N32" s="14">
        <f>D46*310</f>
        <v>1814.7218592564873</v>
      </c>
      <c r="O32" s="14">
        <v>0</v>
      </c>
      <c r="P32" s="15">
        <f t="shared" si="3"/>
        <v>-6269.580247672011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-10303.4021626716</v>
      </c>
      <c r="AD32" s="14">
        <f>T46*21</f>
        <v>2219.1000557431021</v>
      </c>
      <c r="AE32" s="14">
        <f>U46*310</f>
        <v>1814.7218592564873</v>
      </c>
      <c r="AF32" s="14">
        <v>0</v>
      </c>
      <c r="AG32" s="15">
        <f t="shared" ref="AG32:AG51" si="6">SUM(AC32:AF32)</f>
        <v>-6269.580247672011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24.605560700759298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2178.9062162700002</v>
      </c>
      <c r="N33" s="14">
        <f>D47*310</f>
        <v>129.48710250893998</v>
      </c>
      <c r="O33" s="14">
        <v>0</v>
      </c>
      <c r="P33" s="15">
        <f t="shared" si="3"/>
        <v>2308.3933187789403</v>
      </c>
      <c r="R33" s="358" t="s">
        <v>373</v>
      </c>
      <c r="S33" s="9">
        <v>0</v>
      </c>
      <c r="T33" s="9">
        <v>0</v>
      </c>
      <c r="U33" s="9">
        <v>0</v>
      </c>
      <c r="V33" s="9">
        <v>24.605560700759298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2178.9062162700002</v>
      </c>
      <c r="AE33" s="14">
        <f>U47*310</f>
        <v>129.48710250893998</v>
      </c>
      <c r="AF33" s="14">
        <v>0</v>
      </c>
      <c r="AG33" s="15">
        <f t="shared" si="6"/>
        <v>2308.3933187789403</v>
      </c>
    </row>
    <row r="34" spans="1:33">
      <c r="A34" s="10" t="s">
        <v>111</v>
      </c>
      <c r="B34" s="12"/>
      <c r="C34" s="12"/>
      <c r="D34" s="12"/>
      <c r="E34" s="11">
        <v>24.605560700759298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2116.5054540000001</v>
      </c>
      <c r="N34" s="12"/>
      <c r="O34" s="12"/>
      <c r="P34" s="16">
        <f t="shared" si="3"/>
        <v>2116.5054540000001</v>
      </c>
      <c r="R34" s="359" t="s">
        <v>374</v>
      </c>
      <c r="S34" s="12"/>
      <c r="T34" s="12"/>
      <c r="U34" s="12"/>
      <c r="V34" s="11">
        <v>24.605560700759298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2116.5054540000001</v>
      </c>
      <c r="AE34" s="12"/>
      <c r="AF34" s="12"/>
      <c r="AG34" s="16">
        <f t="shared" si="6"/>
        <v>2116.5054540000001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62.400762270000001</v>
      </c>
      <c r="N35" s="11">
        <f>D49*310</f>
        <v>129.48710250893998</v>
      </c>
      <c r="O35" s="12"/>
      <c r="P35" s="16">
        <f t="shared" si="3"/>
        <v>191.88786477893998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62.400762270000001</v>
      </c>
      <c r="AE35" s="11">
        <f>U49*310</f>
        <v>129.48710250893998</v>
      </c>
      <c r="AF35" s="12"/>
      <c r="AG35" s="16">
        <f t="shared" si="6"/>
        <v>191.88786477893998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-10301.4258444959</v>
      </c>
      <c r="M36" s="14">
        <v>0</v>
      </c>
      <c r="N36" s="14">
        <v>0</v>
      </c>
      <c r="O36" s="14">
        <v>0</v>
      </c>
      <c r="P36" s="15">
        <f t="shared" si="3"/>
        <v>-10301.4258444959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-10301.4258444959</v>
      </c>
      <c r="AD36" s="14">
        <v>0</v>
      </c>
      <c r="AE36" s="14">
        <v>0</v>
      </c>
      <c r="AF36" s="14">
        <v>0</v>
      </c>
      <c r="AG36" s="15">
        <f t="shared" si="6"/>
        <v>-10301.4258444959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-6862.2978444958699</v>
      </c>
      <c r="M37" s="12"/>
      <c r="N37" s="12"/>
      <c r="O37" s="12"/>
      <c r="P37" s="16">
        <f t="shared" si="3"/>
        <v>-6862.2978444958699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-6862.2978444958699</v>
      </c>
      <c r="AD37" s="12"/>
      <c r="AE37" s="12"/>
      <c r="AF37" s="12"/>
      <c r="AG37" s="16">
        <f t="shared" si="6"/>
        <v>-6862.2978444958699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-3439.1280000000002</v>
      </c>
      <c r="M38" s="12"/>
      <c r="N38" s="12"/>
      <c r="O38" s="12"/>
      <c r="P38" s="16">
        <f t="shared" si="3"/>
        <v>-3439.1280000000002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-3439.1280000000002</v>
      </c>
      <c r="AD38" s="12"/>
      <c r="AE38" s="12"/>
      <c r="AF38" s="12"/>
      <c r="AG38" s="16">
        <f t="shared" si="6"/>
        <v>-3439.1280000000002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40.19383947310935</v>
      </c>
      <c r="N39" s="14">
        <f>D57*310</f>
        <v>1685.2347567475474</v>
      </c>
      <c r="O39" s="14">
        <v>0</v>
      </c>
      <c r="P39" s="15">
        <f t="shared" si="3"/>
        <v>1725.4285962206568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40.19383947310935</v>
      </c>
      <c r="AE39" s="14">
        <f>U57*310</f>
        <v>1685.2347567475474</v>
      </c>
      <c r="AF39" s="14">
        <v>0</v>
      </c>
      <c r="AG39" s="15">
        <f t="shared" si="6"/>
        <v>1725.4285962206568</v>
      </c>
    </row>
    <row r="40" spans="1:33" ht="26.4">
      <c r="A40" s="8" t="s">
        <v>147</v>
      </c>
      <c r="B40" s="9">
        <v>0</v>
      </c>
      <c r="C40" s="9">
        <v>0</v>
      </c>
      <c r="D40" s="9">
        <v>8.9999999999999998E-4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11.985810354</v>
      </c>
      <c r="N40" s="11">
        <f>D58*310</f>
        <v>4.6013228079999999</v>
      </c>
      <c r="O40" s="12"/>
      <c r="P40" s="16">
        <f t="shared" si="3"/>
        <v>16.587133162000001</v>
      </c>
      <c r="R40" s="358" t="s">
        <v>380</v>
      </c>
      <c r="S40" s="9">
        <v>0</v>
      </c>
      <c r="T40" s="9">
        <v>0</v>
      </c>
      <c r="U40" s="9">
        <v>8.9999999999999998E-4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11.985810354</v>
      </c>
      <c r="AE40" s="11">
        <f>U58*310</f>
        <v>4.6013228079999999</v>
      </c>
      <c r="AF40" s="12"/>
      <c r="AG40" s="16">
        <f t="shared" si="6"/>
        <v>16.587133162000001</v>
      </c>
    </row>
    <row r="41" spans="1:33" ht="26.4">
      <c r="A41" s="10" t="s">
        <v>148</v>
      </c>
      <c r="B41" s="12"/>
      <c r="C41" s="12"/>
      <c r="D41" s="11">
        <v>8.9999999999999998E-4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1157.8906012148791</v>
      </c>
      <c r="O41" s="12"/>
      <c r="P41" s="16">
        <f t="shared" si="3"/>
        <v>1157.8906012148791</v>
      </c>
      <c r="R41" s="10" t="s">
        <v>412</v>
      </c>
      <c r="S41" s="12"/>
      <c r="T41" s="12"/>
      <c r="U41" s="11">
        <v>8.9999999999999998E-4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1157.8906012148791</v>
      </c>
      <c r="AF41" s="12"/>
      <c r="AG41" s="16">
        <f t="shared" si="6"/>
        <v>1157.8906012148791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463.47746419851251</v>
      </c>
      <c r="O42" s="12"/>
      <c r="P42" s="16">
        <f t="shared" si="3"/>
        <v>463.47746419851251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463.47746419851251</v>
      </c>
      <c r="AF42" s="12"/>
      <c r="AG42" s="16">
        <f t="shared" si="6"/>
        <v>463.47746419851251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1.99E-3</v>
      </c>
      <c r="G43" s="9">
        <v>1.095E-2</v>
      </c>
      <c r="H43" s="9">
        <v>1.9460500000000001</v>
      </c>
      <c r="I43" s="9">
        <v>3.98E-3</v>
      </c>
      <c r="K43" s="10" t="s">
        <v>110</v>
      </c>
      <c r="L43" s="12"/>
      <c r="M43" s="12"/>
      <c r="N43" s="11">
        <f>D61*310</f>
        <v>59.265368526154653</v>
      </c>
      <c r="O43" s="12"/>
      <c r="P43" s="16">
        <f t="shared" si="3"/>
        <v>59.265368526154653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1.99E-3</v>
      </c>
      <c r="X43" s="9">
        <v>1.095E-2</v>
      </c>
      <c r="Y43" s="9">
        <v>1.9460500000000001</v>
      </c>
      <c r="Z43" s="9">
        <v>3.98E-3</v>
      </c>
      <c r="AB43" s="359" t="s">
        <v>399</v>
      </c>
      <c r="AC43" s="12"/>
      <c r="AD43" s="12"/>
      <c r="AE43" s="11">
        <f>U61*310</f>
        <v>59.265368526154653</v>
      </c>
      <c r="AF43" s="12"/>
      <c r="AG43" s="16">
        <f t="shared" si="6"/>
        <v>59.265368526154653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1.99E-3</v>
      </c>
      <c r="G44" s="11">
        <v>1.095E-2</v>
      </c>
      <c r="H44" s="11">
        <v>3.98E-3</v>
      </c>
      <c r="I44" s="11">
        <v>3.98E-3</v>
      </c>
      <c r="K44" s="10" t="s">
        <v>112</v>
      </c>
      <c r="L44" s="12"/>
      <c r="M44" s="11">
        <f>C62*21</f>
        <v>28.208029119109352</v>
      </c>
      <c r="N44" s="12"/>
      <c r="O44" s="12"/>
      <c r="P44" s="16">
        <f t="shared" si="3"/>
        <v>28.208029119109352</v>
      </c>
      <c r="R44" s="359" t="s">
        <v>382</v>
      </c>
      <c r="S44" s="11">
        <v>0</v>
      </c>
      <c r="T44" s="11">
        <v>0</v>
      </c>
      <c r="U44" s="12"/>
      <c r="V44" s="12"/>
      <c r="W44" s="11">
        <v>1.99E-3</v>
      </c>
      <c r="X44" s="11">
        <v>1.095E-2</v>
      </c>
      <c r="Y44" s="11">
        <v>3.98E-3</v>
      </c>
      <c r="Z44" s="11">
        <v>3.98E-3</v>
      </c>
      <c r="AB44" s="359" t="s">
        <v>400</v>
      </c>
      <c r="AC44" s="12"/>
      <c r="AD44" s="11">
        <f>T62*21</f>
        <v>28.208029119109352</v>
      </c>
      <c r="AE44" s="12"/>
      <c r="AF44" s="12"/>
      <c r="AG44" s="16">
        <f t="shared" si="6"/>
        <v>28.208029119109352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1.94207</v>
      </c>
      <c r="I45" s="11">
        <v>0</v>
      </c>
      <c r="K45" s="8" t="s">
        <v>114</v>
      </c>
      <c r="L45" s="14">
        <v>-1.97631817574401</v>
      </c>
      <c r="M45" s="14">
        <v>0</v>
      </c>
      <c r="N45" s="14">
        <v>0</v>
      </c>
      <c r="O45" s="14">
        <v>0</v>
      </c>
      <c r="P45" s="15">
        <f t="shared" si="3"/>
        <v>-1.97631817574401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1.94207</v>
      </c>
      <c r="Z45" s="11">
        <v>0</v>
      </c>
      <c r="AB45" s="358" t="s">
        <v>401</v>
      </c>
      <c r="AC45" s="14">
        <v>-1.97631817574401</v>
      </c>
      <c r="AD45" s="14">
        <v>0</v>
      </c>
      <c r="AE45" s="14">
        <v>0</v>
      </c>
      <c r="AF45" s="14">
        <v>0</v>
      </c>
      <c r="AG45" s="15">
        <f t="shared" si="6"/>
        <v>-1.97631817574401</v>
      </c>
    </row>
    <row r="46" spans="1:33" ht="26.4">
      <c r="A46" s="8" t="s">
        <v>75</v>
      </c>
      <c r="B46" s="9">
        <v>-10303.4021626716</v>
      </c>
      <c r="C46" s="9">
        <v>105.67143122586199</v>
      </c>
      <c r="D46" s="9">
        <v>5.8539414814725399</v>
      </c>
      <c r="E46" s="9">
        <v>0</v>
      </c>
      <c r="F46" s="9">
        <v>0.52802788000000001</v>
      </c>
      <c r="G46" s="9">
        <v>19.430301740000001</v>
      </c>
      <c r="H46" s="9">
        <v>0</v>
      </c>
      <c r="I46" s="9">
        <v>0</v>
      </c>
      <c r="K46" s="10" t="s">
        <v>116</v>
      </c>
      <c r="L46" s="11">
        <v>-1.97631817574401</v>
      </c>
      <c r="M46" s="12"/>
      <c r="N46" s="12"/>
      <c r="O46" s="12"/>
      <c r="P46" s="16">
        <f t="shared" si="3"/>
        <v>-1.97631817574401</v>
      </c>
      <c r="R46" s="358" t="s">
        <v>384</v>
      </c>
      <c r="S46" s="9">
        <v>-10303.4021626716</v>
      </c>
      <c r="T46" s="9">
        <v>105.67143122586199</v>
      </c>
      <c r="U46" s="9">
        <v>5.8539414814725399</v>
      </c>
      <c r="V46" s="9">
        <v>0</v>
      </c>
      <c r="W46" s="9">
        <v>0.52802788000000001</v>
      </c>
      <c r="X46" s="9">
        <v>19.430301740000001</v>
      </c>
      <c r="Y46" s="9">
        <v>0</v>
      </c>
      <c r="Z46" s="9">
        <v>0</v>
      </c>
      <c r="AB46" s="359" t="s">
        <v>402</v>
      </c>
      <c r="AC46" s="11">
        <v>-1.97631817574401</v>
      </c>
      <c r="AD46" s="12"/>
      <c r="AE46" s="12"/>
      <c r="AF46" s="12"/>
      <c r="AG46" s="16">
        <f t="shared" si="6"/>
        <v>-1.97631817574401</v>
      </c>
    </row>
    <row r="47" spans="1:33">
      <c r="A47" s="8" t="s">
        <v>79</v>
      </c>
      <c r="B47" s="9">
        <v>0</v>
      </c>
      <c r="C47" s="9">
        <v>103.75743887</v>
      </c>
      <c r="D47" s="9">
        <v>0.41770033067399998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4.6463916928</v>
      </c>
      <c r="M47" s="14">
        <f>C65*21</f>
        <v>383.21826329441342</v>
      </c>
      <c r="N47" s="14">
        <f>D65*310</f>
        <v>71.280075600507004</v>
      </c>
      <c r="O47" s="14">
        <v>0</v>
      </c>
      <c r="P47" s="15">
        <f t="shared" si="3"/>
        <v>459.14473058772046</v>
      </c>
      <c r="R47" s="358" t="s">
        <v>385</v>
      </c>
      <c r="S47" s="9">
        <v>0</v>
      </c>
      <c r="T47" s="9">
        <v>103.75743887</v>
      </c>
      <c r="U47" s="9">
        <v>0.41770033067399998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4.6463916928</v>
      </c>
      <c r="AD47" s="14">
        <f>T65*21</f>
        <v>383.21826329441342</v>
      </c>
      <c r="AE47" s="14">
        <f>U65*310</f>
        <v>71.280075600507004</v>
      </c>
      <c r="AF47" s="14">
        <v>0</v>
      </c>
      <c r="AG47" s="15">
        <f t="shared" si="6"/>
        <v>459.14473058772046</v>
      </c>
    </row>
    <row r="48" spans="1:33">
      <c r="A48" s="10" t="s">
        <v>83</v>
      </c>
      <c r="B48" s="12"/>
      <c r="C48" s="11">
        <v>100.785974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253.21752866165281</v>
      </c>
      <c r="N48" s="13">
        <v>0</v>
      </c>
      <c r="O48" s="13">
        <v>0</v>
      </c>
      <c r="P48" s="16">
        <f t="shared" si="3"/>
        <v>253.21752866165281</v>
      </c>
      <c r="R48" s="359" t="s">
        <v>386</v>
      </c>
      <c r="S48" s="12"/>
      <c r="T48" s="11">
        <v>100.785974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253.21752866165281</v>
      </c>
      <c r="AE48" s="13">
        <v>0</v>
      </c>
      <c r="AF48" s="13">
        <v>0</v>
      </c>
      <c r="AG48" s="16">
        <f t="shared" si="6"/>
        <v>253.21752866165281</v>
      </c>
    </row>
    <row r="49" spans="1:33">
      <c r="A49" s="10" t="s">
        <v>87</v>
      </c>
      <c r="B49" s="12"/>
      <c r="C49" s="11">
        <v>2.9714648700000001</v>
      </c>
      <c r="D49" s="11">
        <v>0.41770033067399998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3.1541999999999999</v>
      </c>
      <c r="N49" s="13">
        <f>D67*310</f>
        <v>2.7937199999999995</v>
      </c>
      <c r="O49" s="13">
        <v>0</v>
      </c>
      <c r="P49" s="16">
        <f t="shared" si="3"/>
        <v>5.9479199999999999</v>
      </c>
      <c r="R49" s="359" t="s">
        <v>387</v>
      </c>
      <c r="S49" s="12"/>
      <c r="T49" s="11">
        <v>2.9714648700000001</v>
      </c>
      <c r="U49" s="11">
        <v>0.41770033067399998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3.1541999999999999</v>
      </c>
      <c r="AE49" s="13">
        <f>U67*310</f>
        <v>2.7937199999999995</v>
      </c>
      <c r="AF49" s="13">
        <v>0</v>
      </c>
      <c r="AG49" s="16">
        <f t="shared" si="6"/>
        <v>5.9479199999999999</v>
      </c>
    </row>
    <row r="50" spans="1:33" ht="26.4">
      <c r="A50" s="8" t="s">
        <v>91</v>
      </c>
      <c r="B50" s="9">
        <v>-10301.4258444959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4.6463916928</v>
      </c>
      <c r="M50" s="13">
        <f>C68*21</f>
        <v>14.05677</v>
      </c>
      <c r="N50" s="13">
        <f>D68*310</f>
        <v>3.7350846</v>
      </c>
      <c r="O50" s="13">
        <v>0</v>
      </c>
      <c r="P50" s="16">
        <f t="shared" si="3"/>
        <v>22.438246292800002</v>
      </c>
      <c r="R50" s="358" t="s">
        <v>388</v>
      </c>
      <c r="S50" s="9">
        <v>-10301.4258444959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4.6463916928</v>
      </c>
      <c r="AD50" s="13">
        <f>T68*21</f>
        <v>14.05677</v>
      </c>
      <c r="AE50" s="13">
        <f>U68*310</f>
        <v>3.7350846</v>
      </c>
      <c r="AF50" s="13">
        <v>0</v>
      </c>
      <c r="AG50" s="16">
        <f t="shared" si="6"/>
        <v>22.438246292800002</v>
      </c>
    </row>
    <row r="51" spans="1:33">
      <c r="A51" s="10" t="s">
        <v>95</v>
      </c>
      <c r="B51" s="11">
        <v>-6862.2978444958699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112.78976463275851</v>
      </c>
      <c r="N51" s="13">
        <f>D69*310</f>
        <v>64.751271000507018</v>
      </c>
      <c r="O51" s="13">
        <v>0</v>
      </c>
      <c r="P51" s="16">
        <f t="shared" si="3"/>
        <v>177.54103563326552</v>
      </c>
      <c r="R51" s="359" t="s">
        <v>389</v>
      </c>
      <c r="S51" s="11">
        <v>-6862.2978444958699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112.78976463275851</v>
      </c>
      <c r="AE51" s="13">
        <f>U69*310</f>
        <v>64.751271000507018</v>
      </c>
      <c r="AF51" s="13">
        <v>0</v>
      </c>
      <c r="AG51" s="16">
        <f t="shared" si="6"/>
        <v>177.54103563326552</v>
      </c>
    </row>
    <row r="52" spans="1:33">
      <c r="A52" s="10" t="s">
        <v>98</v>
      </c>
      <c r="B52" s="11">
        <v>-3439.1280000000002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-3439.1280000000002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1027.9268999999999</v>
      </c>
      <c r="M54" s="9">
        <f>C72*21</f>
        <v>0.15095429999999999</v>
      </c>
      <c r="N54" s="9">
        <f>D72*310</f>
        <v>8.9134919999999997</v>
      </c>
      <c r="O54" s="9">
        <v>0</v>
      </c>
      <c r="P54" s="16">
        <f t="shared" si="3"/>
        <v>1036.9913462999998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1027.9268999999999</v>
      </c>
      <c r="AD54" s="9">
        <f>T72*21</f>
        <v>0.15095429999999999</v>
      </c>
      <c r="AE54" s="9">
        <f>U72*310</f>
        <v>8.9134919999999997</v>
      </c>
      <c r="AF54" s="9">
        <v>0</v>
      </c>
      <c r="AG54" s="16">
        <f t="shared" ref="AG54:AG56" si="7">SUM(AC54:AF54)</f>
        <v>1036.9913462999998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1027.9268999999999</v>
      </c>
      <c r="M55" s="11">
        <f>C73*21</f>
        <v>0.15095429999999999</v>
      </c>
      <c r="N55" s="11">
        <f>D73*310</f>
        <v>8.9134919999999997</v>
      </c>
      <c r="O55" s="12"/>
      <c r="P55" s="16">
        <f t="shared" si="3"/>
        <v>1036.9913462999998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1027.9268999999999</v>
      </c>
      <c r="AD55" s="11">
        <f>T73*21</f>
        <v>0.15095429999999999</v>
      </c>
      <c r="AE55" s="11">
        <f>U73*310</f>
        <v>8.9134919999999997</v>
      </c>
      <c r="AF55" s="12"/>
      <c r="AG55" s="16">
        <f t="shared" si="7"/>
        <v>1036.9913462999998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1.9139923558623499</v>
      </c>
      <c r="D57" s="9">
        <v>5.4362411507985398</v>
      </c>
      <c r="E57" s="9">
        <v>0</v>
      </c>
      <c r="F57" s="9">
        <v>0.52802788000000001</v>
      </c>
      <c r="G57" s="9">
        <v>19.430301740000001</v>
      </c>
      <c r="H57" s="9">
        <v>0</v>
      </c>
      <c r="I57" s="9">
        <v>0</v>
      </c>
      <c r="R57" s="358" t="s">
        <v>395</v>
      </c>
      <c r="S57" s="9">
        <v>0</v>
      </c>
      <c r="T57" s="9">
        <v>1.9139923558623499</v>
      </c>
      <c r="U57" s="9">
        <v>5.4362411507985398</v>
      </c>
      <c r="V57" s="9">
        <v>0</v>
      </c>
      <c r="W57" s="9">
        <v>0.52802788000000001</v>
      </c>
      <c r="X57" s="9">
        <v>19.430301740000001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0.57075287399999997</v>
      </c>
      <c r="D58" s="11">
        <v>1.4842976799999999E-2</v>
      </c>
      <c r="E58" s="12"/>
      <c r="F58" s="11">
        <v>0.52802788000000001</v>
      </c>
      <c r="G58" s="11">
        <v>19.430301740000001</v>
      </c>
      <c r="H58" s="11">
        <v>0</v>
      </c>
      <c r="I58" s="11">
        <v>0</v>
      </c>
      <c r="R58" s="359" t="s">
        <v>396</v>
      </c>
      <c r="S58" s="12"/>
      <c r="T58" s="11">
        <v>0.57075287399999997</v>
      </c>
      <c r="U58" s="11">
        <v>1.4842976799999999E-2</v>
      </c>
      <c r="V58" s="12"/>
      <c r="W58" s="11">
        <v>0.52802788000000001</v>
      </c>
      <c r="X58" s="11">
        <v>19.430301740000001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3.7351309716609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3.7351309716609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1.49508859418875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1.49508859418875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0.19117860814888599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0.19117860814888599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1.3432394818623501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1.3432394818623501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-1.97631817574401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-1.97631817574401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-1.97631817574401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-1.97631817574401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4.6463916928</v>
      </c>
      <c r="C65" s="9">
        <v>18.2484887283054</v>
      </c>
      <c r="D65" s="9">
        <v>0.22993572774357099</v>
      </c>
      <c r="E65" s="9">
        <v>0</v>
      </c>
      <c r="F65" s="9">
        <v>0.32700000000000001</v>
      </c>
      <c r="G65" s="9">
        <v>5.7519999999999998</v>
      </c>
      <c r="H65" s="9">
        <v>0.127</v>
      </c>
      <c r="I65" s="9">
        <v>1.0999999999999999E-2</v>
      </c>
      <c r="R65" s="358" t="s">
        <v>403</v>
      </c>
      <c r="S65" s="9">
        <v>4.6463916928</v>
      </c>
      <c r="T65" s="9">
        <v>18.2484887283054</v>
      </c>
      <c r="U65" s="9">
        <v>0.22993572774357099</v>
      </c>
      <c r="V65" s="9">
        <v>0</v>
      </c>
      <c r="W65" s="9">
        <v>0.32700000000000001</v>
      </c>
      <c r="X65" s="9">
        <v>5.7519999999999998</v>
      </c>
      <c r="Y65" s="9">
        <v>0.127</v>
      </c>
      <c r="Z65" s="9">
        <v>1.0999999999999999E-2</v>
      </c>
    </row>
    <row r="66" spans="1:26">
      <c r="A66" s="10" t="s">
        <v>80</v>
      </c>
      <c r="B66" s="13">
        <v>0</v>
      </c>
      <c r="C66" s="13">
        <v>12.0579775553168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12.0579775553168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0.1502</v>
      </c>
      <c r="D67" s="13">
        <v>9.0119999999999992E-3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0.1502</v>
      </c>
      <c r="U67" s="13">
        <v>9.0119999999999992E-3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4.6463916928</v>
      </c>
      <c r="C68" s="13">
        <v>0.66937000000000002</v>
      </c>
      <c r="D68" s="13">
        <v>1.2048659999999999E-2</v>
      </c>
      <c r="E68" s="13">
        <v>0</v>
      </c>
      <c r="F68" s="13">
        <v>0.32700000000000001</v>
      </c>
      <c r="G68" s="13">
        <v>5.7519999999999998</v>
      </c>
      <c r="H68" s="13">
        <v>0.127</v>
      </c>
      <c r="I68" s="13">
        <v>1.0999999999999999E-2</v>
      </c>
      <c r="R68" s="358" t="s">
        <v>406</v>
      </c>
      <c r="S68" s="13">
        <v>4.6463916928</v>
      </c>
      <c r="T68" s="13">
        <v>0.66937000000000002</v>
      </c>
      <c r="U68" s="13">
        <v>1.2048659999999999E-2</v>
      </c>
      <c r="V68" s="13">
        <v>0</v>
      </c>
      <c r="W68" s="13">
        <v>0.32700000000000001</v>
      </c>
      <c r="X68" s="13">
        <v>5.7519999999999998</v>
      </c>
      <c r="Y68" s="13">
        <v>0.127</v>
      </c>
      <c r="Z68" s="13">
        <v>1.0999999999999999E-2</v>
      </c>
    </row>
    <row r="69" spans="1:26">
      <c r="A69" s="10" t="s">
        <v>92</v>
      </c>
      <c r="B69" s="13">
        <v>0</v>
      </c>
      <c r="C69" s="13">
        <v>5.3709411729885002</v>
      </c>
      <c r="D69" s="13">
        <v>0.20887506774357101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5.3709411729885002</v>
      </c>
      <c r="U69" s="13">
        <v>0.20887506774357101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1027.9268999999999</v>
      </c>
      <c r="C72" s="9">
        <v>7.1882999999999999E-3</v>
      </c>
      <c r="D72" s="9">
        <v>2.87532E-2</v>
      </c>
      <c r="E72" s="9">
        <v>0</v>
      </c>
      <c r="F72" s="9">
        <v>4.6618000000000004</v>
      </c>
      <c r="G72" s="9">
        <v>3.0789</v>
      </c>
      <c r="H72" s="9">
        <v>0.6129</v>
      </c>
      <c r="I72" s="9">
        <v>0.27389999999999998</v>
      </c>
      <c r="R72" s="358" t="s">
        <v>409</v>
      </c>
      <c r="S72" s="9">
        <v>1027.9268999999999</v>
      </c>
      <c r="T72" s="9">
        <v>7.1882999999999999E-3</v>
      </c>
      <c r="U72" s="9">
        <v>2.87532E-2</v>
      </c>
      <c r="V72" s="9">
        <v>0</v>
      </c>
      <c r="W72" s="9">
        <v>4.6618000000000004</v>
      </c>
      <c r="X72" s="9">
        <v>3.0789</v>
      </c>
      <c r="Y72" s="9">
        <v>0.6129</v>
      </c>
      <c r="Z72" s="9">
        <v>0.27389999999999998</v>
      </c>
    </row>
    <row r="73" spans="1:26" ht="26.4">
      <c r="A73" s="10" t="s">
        <v>159</v>
      </c>
      <c r="B73" s="11">
        <v>1027.9268999999999</v>
      </c>
      <c r="C73" s="11">
        <v>7.1882999999999999E-3</v>
      </c>
      <c r="D73" s="11">
        <v>2.87532E-2</v>
      </c>
      <c r="E73" s="12"/>
      <c r="F73" s="11">
        <v>4.6618000000000004</v>
      </c>
      <c r="G73" s="11">
        <v>3.0789</v>
      </c>
      <c r="H73" s="11">
        <v>0.6129</v>
      </c>
      <c r="I73" s="11">
        <v>0.27389999999999998</v>
      </c>
      <c r="R73" s="359" t="s">
        <v>410</v>
      </c>
      <c r="S73" s="11">
        <v>1027.9268999999999</v>
      </c>
      <c r="T73" s="11">
        <v>7.1882999999999999E-3</v>
      </c>
      <c r="U73" s="11">
        <v>2.87532E-2</v>
      </c>
      <c r="V73" s="12"/>
      <c r="W73" s="11">
        <v>4.6618000000000004</v>
      </c>
      <c r="X73" s="11">
        <v>3.0789</v>
      </c>
      <c r="Y73" s="11">
        <v>0.6129</v>
      </c>
      <c r="Z73" s="11">
        <v>0.27389999999999998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M40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181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-3966.6456653721002</v>
      </c>
      <c r="C4" s="9">
        <v>136.03299289786699</v>
      </c>
      <c r="D4" s="9">
        <v>6.4289450804307098</v>
      </c>
      <c r="E4" s="9">
        <v>49.982598595645399</v>
      </c>
      <c r="F4" s="9">
        <v>21.776305162</v>
      </c>
      <c r="G4" s="9">
        <v>198.81997597899999</v>
      </c>
      <c r="H4" s="9">
        <v>24.026720326</v>
      </c>
      <c r="I4" s="9">
        <v>34.933336793000002</v>
      </c>
      <c r="K4" s="8" t="s">
        <v>138</v>
      </c>
      <c r="L4" s="14">
        <v>-3966.6456653721002</v>
      </c>
      <c r="M4" s="14">
        <f>C4*21</f>
        <v>2856.6928508552069</v>
      </c>
      <c r="N4" s="14">
        <f t="shared" ref="N4:N10" si="0">D4*310</f>
        <v>1992.9729749335199</v>
      </c>
      <c r="O4" s="14">
        <v>49.982598595645399</v>
      </c>
      <c r="P4" s="15">
        <f>SUM(L4:O4)</f>
        <v>933.00275901227201</v>
      </c>
      <c r="Q4" s="17"/>
      <c r="R4" s="358" t="s">
        <v>344</v>
      </c>
      <c r="S4" s="9">
        <v>-3966.6456653721002</v>
      </c>
      <c r="T4" s="9">
        <v>136.03299289786699</v>
      </c>
      <c r="U4" s="9">
        <v>6.4289450804307098</v>
      </c>
      <c r="V4" s="9">
        <v>49.982598595645399</v>
      </c>
      <c r="W4" s="9">
        <v>21.776305162</v>
      </c>
      <c r="X4" s="9">
        <v>198.81997597899999</v>
      </c>
      <c r="Y4" s="9">
        <v>24.026720326</v>
      </c>
      <c r="Z4" s="9">
        <v>34.933336793000002</v>
      </c>
      <c r="AB4" s="358" t="s">
        <v>344</v>
      </c>
      <c r="AC4" s="14">
        <v>-3966.6456653721002</v>
      </c>
      <c r="AD4" s="14">
        <f>T4*21</f>
        <v>2856.6928508552069</v>
      </c>
      <c r="AE4" s="14">
        <f t="shared" ref="AE4:AE10" si="1">U4*310</f>
        <v>1992.9729749335199</v>
      </c>
      <c r="AF4" s="14">
        <v>49.982598595645399</v>
      </c>
      <c r="AG4" s="15">
        <f>SUM(AC4:AF4)</f>
        <v>933.00275901227201</v>
      </c>
    </row>
    <row r="5" spans="1:33">
      <c r="A5" s="8" t="s">
        <v>73</v>
      </c>
      <c r="B5" s="9">
        <v>5980.9705901707202</v>
      </c>
      <c r="C5" s="9">
        <v>9.1674399268499993</v>
      </c>
      <c r="D5" s="9">
        <v>0.32215867166000001</v>
      </c>
      <c r="E5" s="9">
        <v>0</v>
      </c>
      <c r="F5" s="9">
        <v>20.911976822</v>
      </c>
      <c r="G5" s="9">
        <v>170.266020879</v>
      </c>
      <c r="H5" s="9">
        <v>20.188270326000001</v>
      </c>
      <c r="I5" s="9">
        <v>34.183736793000001</v>
      </c>
      <c r="K5" s="8" t="s">
        <v>73</v>
      </c>
      <c r="L5" s="14">
        <v>5980.9705901707202</v>
      </c>
      <c r="M5" s="14">
        <f t="shared" ref="M5:M10" si="2">C5*21</f>
        <v>192.51623846384999</v>
      </c>
      <c r="N5" s="14">
        <f t="shared" si="0"/>
        <v>99.869188214600001</v>
      </c>
      <c r="O5" s="14">
        <v>0</v>
      </c>
      <c r="P5" s="15">
        <f t="shared" ref="P5:P56" si="3">SUM(L5:O5)</f>
        <v>6273.3560168491704</v>
      </c>
      <c r="R5" s="358" t="s">
        <v>345</v>
      </c>
      <c r="S5" s="9">
        <v>5980.9705901707202</v>
      </c>
      <c r="T5" s="9">
        <v>9.1674399268499993</v>
      </c>
      <c r="U5" s="9">
        <v>0.32215867166000001</v>
      </c>
      <c r="V5" s="9">
        <v>0</v>
      </c>
      <c r="W5" s="9">
        <v>20.911976822</v>
      </c>
      <c r="X5" s="9">
        <v>170.266020879</v>
      </c>
      <c r="Y5" s="9">
        <v>20.188270326000001</v>
      </c>
      <c r="Z5" s="9">
        <v>34.183736793000001</v>
      </c>
      <c r="AB5" s="358" t="s">
        <v>345</v>
      </c>
      <c r="AC5" s="14">
        <v>5980.9705901707202</v>
      </c>
      <c r="AD5" s="14">
        <f t="shared" ref="AD5:AD10" si="4">T5*21</f>
        <v>192.51623846384999</v>
      </c>
      <c r="AE5" s="14">
        <f t="shared" si="1"/>
        <v>99.869188214600001</v>
      </c>
      <c r="AF5" s="14">
        <v>0</v>
      </c>
      <c r="AG5" s="15">
        <f t="shared" ref="AG5:AG30" si="5">SUM(AC5:AF5)</f>
        <v>6273.3560168491704</v>
      </c>
    </row>
    <row r="6" spans="1:33">
      <c r="A6" s="8" t="s">
        <v>77</v>
      </c>
      <c r="B6" s="9">
        <v>5977.5032538949999</v>
      </c>
      <c r="C6" s="9">
        <v>4.8997248987299997</v>
      </c>
      <c r="D6" s="9">
        <v>0.32215867166000001</v>
      </c>
      <c r="E6" s="9">
        <v>0</v>
      </c>
      <c r="F6" s="9">
        <v>20.911976822</v>
      </c>
      <c r="G6" s="9">
        <v>170.266020879</v>
      </c>
      <c r="H6" s="9">
        <v>14.991978394</v>
      </c>
      <c r="I6" s="9">
        <v>34.183736793000001</v>
      </c>
      <c r="K6" s="8" t="s">
        <v>77</v>
      </c>
      <c r="L6" s="14">
        <v>5977.5032538949999</v>
      </c>
      <c r="M6" s="14">
        <f t="shared" si="2"/>
        <v>102.89422287332999</v>
      </c>
      <c r="N6" s="14">
        <f t="shared" si="0"/>
        <v>99.869188214600001</v>
      </c>
      <c r="O6" s="14">
        <v>0</v>
      </c>
      <c r="P6" s="15">
        <f t="shared" si="3"/>
        <v>6180.2666649829307</v>
      </c>
      <c r="R6" s="358" t="s">
        <v>346</v>
      </c>
      <c r="S6" s="9">
        <v>5977.5032538949999</v>
      </c>
      <c r="T6" s="9">
        <v>4.8997248987299997</v>
      </c>
      <c r="U6" s="9">
        <v>0.32215867166000001</v>
      </c>
      <c r="V6" s="9">
        <v>0</v>
      </c>
      <c r="W6" s="9">
        <v>20.911976822</v>
      </c>
      <c r="X6" s="9">
        <v>170.266020879</v>
      </c>
      <c r="Y6" s="9">
        <v>14.991978394</v>
      </c>
      <c r="Z6" s="9">
        <v>34.183736793000001</v>
      </c>
      <c r="AB6" s="358" t="s">
        <v>346</v>
      </c>
      <c r="AC6" s="14">
        <v>5977.5032538949999</v>
      </c>
      <c r="AD6" s="14">
        <f t="shared" si="4"/>
        <v>102.89422287332999</v>
      </c>
      <c r="AE6" s="14">
        <f t="shared" si="1"/>
        <v>99.869188214600001</v>
      </c>
      <c r="AF6" s="14">
        <v>0</v>
      </c>
      <c r="AG6" s="15">
        <f t="shared" si="5"/>
        <v>6180.2666649829307</v>
      </c>
    </row>
    <row r="7" spans="1:33">
      <c r="A7" s="10" t="s">
        <v>81</v>
      </c>
      <c r="B7" s="11">
        <v>1627.6270794950001</v>
      </c>
      <c r="C7" s="11">
        <v>2.364677875E-2</v>
      </c>
      <c r="D7" s="11">
        <v>2.1340738125000001E-2</v>
      </c>
      <c r="E7" s="12"/>
      <c r="F7" s="11">
        <v>3.3347411029999998</v>
      </c>
      <c r="G7" s="11">
        <v>1.4818773510000001</v>
      </c>
      <c r="H7" s="11">
        <v>0.17197859800000001</v>
      </c>
      <c r="I7" s="11">
        <v>22.425927897000001</v>
      </c>
      <c r="K7" s="10" t="s">
        <v>81</v>
      </c>
      <c r="L7" s="11">
        <v>1627.6270794950001</v>
      </c>
      <c r="M7" s="13">
        <f t="shared" si="2"/>
        <v>0.49658235374999998</v>
      </c>
      <c r="N7" s="11">
        <f t="shared" si="0"/>
        <v>6.6156288187500003</v>
      </c>
      <c r="O7" s="12"/>
      <c r="P7" s="16">
        <f t="shared" si="3"/>
        <v>1634.7392906675002</v>
      </c>
      <c r="R7" s="359" t="s">
        <v>347</v>
      </c>
      <c r="S7" s="11">
        <v>1627.6270794950001</v>
      </c>
      <c r="T7" s="11">
        <v>2.364677875E-2</v>
      </c>
      <c r="U7" s="11">
        <v>2.1340738125000001E-2</v>
      </c>
      <c r="V7" s="12"/>
      <c r="W7" s="11">
        <v>3.3347411029999998</v>
      </c>
      <c r="X7" s="11">
        <v>1.4818773510000001</v>
      </c>
      <c r="Y7" s="11">
        <v>0.17197859800000001</v>
      </c>
      <c r="Z7" s="11">
        <v>22.425927897000001</v>
      </c>
      <c r="AB7" s="359" t="s">
        <v>347</v>
      </c>
      <c r="AC7" s="11">
        <v>1627.6270794950001</v>
      </c>
      <c r="AD7" s="13">
        <f t="shared" si="4"/>
        <v>0.49658235374999998</v>
      </c>
      <c r="AE7" s="11">
        <f t="shared" si="1"/>
        <v>6.6156288187500003</v>
      </c>
      <c r="AF7" s="12"/>
      <c r="AG7" s="16">
        <f t="shared" si="5"/>
        <v>1634.7392906675002</v>
      </c>
    </row>
    <row r="8" spans="1:33" ht="26.4">
      <c r="A8" s="10" t="s">
        <v>85</v>
      </c>
      <c r="B8" s="11">
        <v>589.17500537499996</v>
      </c>
      <c r="C8" s="11">
        <v>2.309515912E-2</v>
      </c>
      <c r="D8" s="11">
        <v>3.9442329360000004E-3</v>
      </c>
      <c r="E8" s="12"/>
      <c r="F8" s="11">
        <v>2.5899931430000001</v>
      </c>
      <c r="G8" s="11">
        <v>0.98234700799999997</v>
      </c>
      <c r="H8" s="11">
        <v>0.24845312</v>
      </c>
      <c r="I8" s="11">
        <v>0.80246428800000003</v>
      </c>
      <c r="K8" s="10" t="s">
        <v>85</v>
      </c>
      <c r="L8" s="11">
        <v>589.17500537499996</v>
      </c>
      <c r="M8" s="13">
        <f t="shared" si="2"/>
        <v>0.48499834151999999</v>
      </c>
      <c r="N8" s="11">
        <f t="shared" si="0"/>
        <v>1.2227122101600001</v>
      </c>
      <c r="O8" s="12"/>
      <c r="P8" s="16">
        <f t="shared" si="3"/>
        <v>590.88271592668002</v>
      </c>
      <c r="R8" s="359" t="s">
        <v>348</v>
      </c>
      <c r="S8" s="11">
        <v>589.17500537499996</v>
      </c>
      <c r="T8" s="11">
        <v>2.309515912E-2</v>
      </c>
      <c r="U8" s="11">
        <v>3.9442329360000004E-3</v>
      </c>
      <c r="V8" s="12"/>
      <c r="W8" s="11">
        <v>2.5899931430000001</v>
      </c>
      <c r="X8" s="11">
        <v>0.98234700799999997</v>
      </c>
      <c r="Y8" s="11">
        <v>0.24845312</v>
      </c>
      <c r="Z8" s="11">
        <v>0.80246428800000003</v>
      </c>
      <c r="AB8" s="359" t="s">
        <v>348</v>
      </c>
      <c r="AC8" s="11">
        <v>589.17500537499996</v>
      </c>
      <c r="AD8" s="13">
        <f t="shared" si="4"/>
        <v>0.48499834151999999</v>
      </c>
      <c r="AE8" s="11">
        <f t="shared" si="1"/>
        <v>1.2227122101600001</v>
      </c>
      <c r="AF8" s="12"/>
      <c r="AG8" s="16">
        <f t="shared" si="5"/>
        <v>590.88271592668002</v>
      </c>
    </row>
    <row r="9" spans="1:33">
      <c r="A9" s="10" t="s">
        <v>89</v>
      </c>
      <c r="B9" s="11">
        <v>2341.5886336439999</v>
      </c>
      <c r="C9" s="11">
        <v>0.68908585645999998</v>
      </c>
      <c r="D9" s="11">
        <v>0.26569229191999999</v>
      </c>
      <c r="E9" s="12"/>
      <c r="F9" s="11">
        <v>13.3094</v>
      </c>
      <c r="G9" s="11">
        <v>48.344299999999997</v>
      </c>
      <c r="H9" s="11">
        <v>6.8985127999999998</v>
      </c>
      <c r="I9" s="11">
        <v>2.3769999999999999E-2</v>
      </c>
      <c r="K9" s="10" t="s">
        <v>89</v>
      </c>
      <c r="L9" s="11">
        <v>2341.5886336439999</v>
      </c>
      <c r="M9" s="13">
        <f t="shared" si="2"/>
        <v>14.470802985659999</v>
      </c>
      <c r="N9" s="11">
        <f t="shared" si="0"/>
        <v>82.364610495199997</v>
      </c>
      <c r="O9" s="12"/>
      <c r="P9" s="16">
        <f t="shared" si="3"/>
        <v>2438.42404712486</v>
      </c>
      <c r="R9" s="359" t="s">
        <v>349</v>
      </c>
      <c r="S9" s="11">
        <v>2341.5886336439999</v>
      </c>
      <c r="T9" s="11">
        <v>0.68908585645999998</v>
      </c>
      <c r="U9" s="11">
        <v>0.26569229191999999</v>
      </c>
      <c r="V9" s="12"/>
      <c r="W9" s="11">
        <v>13.3094</v>
      </c>
      <c r="X9" s="11">
        <v>48.344299999999997</v>
      </c>
      <c r="Y9" s="11">
        <v>6.8985127999999998</v>
      </c>
      <c r="Z9" s="11">
        <v>2.3769999999999999E-2</v>
      </c>
      <c r="AB9" s="359" t="s">
        <v>349</v>
      </c>
      <c r="AC9" s="11">
        <v>2341.5886336439999</v>
      </c>
      <c r="AD9" s="13">
        <f t="shared" si="4"/>
        <v>14.470802985659999</v>
      </c>
      <c r="AE9" s="11">
        <f t="shared" si="1"/>
        <v>82.364610495199997</v>
      </c>
      <c r="AF9" s="12"/>
      <c r="AG9" s="16">
        <f t="shared" si="5"/>
        <v>2438.42404712486</v>
      </c>
    </row>
    <row r="10" spans="1:33">
      <c r="A10" s="10" t="s">
        <v>93</v>
      </c>
      <c r="B10" s="11">
        <v>1419.112535381</v>
      </c>
      <c r="C10" s="11">
        <v>4.1638971044000002</v>
      </c>
      <c r="D10" s="11">
        <v>3.1181408678999999E-2</v>
      </c>
      <c r="E10" s="12"/>
      <c r="F10" s="11">
        <v>1.677842576</v>
      </c>
      <c r="G10" s="11">
        <v>119.45749652000001</v>
      </c>
      <c r="H10" s="11">
        <v>7.6730338759999999</v>
      </c>
      <c r="I10" s="11">
        <v>10.931574608</v>
      </c>
      <c r="K10" s="10" t="s">
        <v>93</v>
      </c>
      <c r="L10" s="11">
        <v>1419.112535381</v>
      </c>
      <c r="M10" s="13">
        <f t="shared" si="2"/>
        <v>87.44183919240001</v>
      </c>
      <c r="N10" s="11">
        <f t="shared" si="0"/>
        <v>9.666236690489999</v>
      </c>
      <c r="O10" s="12"/>
      <c r="P10" s="16">
        <f t="shared" si="3"/>
        <v>1516.2206112638901</v>
      </c>
      <c r="R10" s="359" t="s">
        <v>350</v>
      </c>
      <c r="S10" s="11">
        <v>1419.112535381</v>
      </c>
      <c r="T10" s="11">
        <v>4.1638971044000002</v>
      </c>
      <c r="U10" s="11">
        <v>3.1181408678999999E-2</v>
      </c>
      <c r="V10" s="12"/>
      <c r="W10" s="11">
        <v>1.677842576</v>
      </c>
      <c r="X10" s="11">
        <v>119.45749652000001</v>
      </c>
      <c r="Y10" s="11">
        <v>7.6730338759999999</v>
      </c>
      <c r="Z10" s="11">
        <v>10.931574608</v>
      </c>
      <c r="AB10" s="359" t="s">
        <v>350</v>
      </c>
      <c r="AC10" s="11">
        <v>1419.112535381</v>
      </c>
      <c r="AD10" s="13">
        <f t="shared" si="4"/>
        <v>87.44183919240001</v>
      </c>
      <c r="AE10" s="11">
        <f t="shared" si="1"/>
        <v>9.666236690489999</v>
      </c>
      <c r="AF10" s="12"/>
      <c r="AG10" s="16">
        <f t="shared" si="5"/>
        <v>1516.2206112638901</v>
      </c>
    </row>
    <row r="11" spans="1:33">
      <c r="A11" s="8" t="s">
        <v>96</v>
      </c>
      <c r="B11" s="9">
        <v>3.4673362757219999</v>
      </c>
      <c r="C11" s="9">
        <v>4.2677150281199996</v>
      </c>
      <c r="D11" s="9">
        <v>0</v>
      </c>
      <c r="E11" s="9">
        <v>0</v>
      </c>
      <c r="F11" s="9">
        <v>0</v>
      </c>
      <c r="G11" s="9">
        <v>0</v>
      </c>
      <c r="H11" s="9">
        <v>5.1962919320000003</v>
      </c>
      <c r="I11" s="9">
        <v>0</v>
      </c>
      <c r="K11" s="8" t="s">
        <v>96</v>
      </c>
      <c r="L11" s="14">
        <v>3.4673362757219999</v>
      </c>
      <c r="M11" s="14">
        <f>C11*21</f>
        <v>89.622015590519993</v>
      </c>
      <c r="N11" s="14">
        <v>0</v>
      </c>
      <c r="O11" s="14">
        <v>0</v>
      </c>
      <c r="P11" s="15">
        <f t="shared" si="3"/>
        <v>93.089351866241998</v>
      </c>
      <c r="R11" s="358" t="s">
        <v>351</v>
      </c>
      <c r="S11" s="9">
        <v>3.4673362757219999</v>
      </c>
      <c r="T11" s="9">
        <v>4.2677150281199996</v>
      </c>
      <c r="U11" s="9">
        <v>0</v>
      </c>
      <c r="V11" s="9">
        <v>0</v>
      </c>
      <c r="W11" s="9">
        <v>0</v>
      </c>
      <c r="X11" s="9">
        <v>0</v>
      </c>
      <c r="Y11" s="9">
        <v>5.1962919320000003</v>
      </c>
      <c r="Z11" s="9">
        <v>0</v>
      </c>
      <c r="AB11" s="358" t="s">
        <v>351</v>
      </c>
      <c r="AC11" s="14">
        <v>3.4673362757219999</v>
      </c>
      <c r="AD11" s="14">
        <f>T11*21</f>
        <v>89.622015590519993</v>
      </c>
      <c r="AE11" s="14">
        <v>0</v>
      </c>
      <c r="AF11" s="14">
        <v>0</v>
      </c>
      <c r="AG11" s="15">
        <f t="shared" si="5"/>
        <v>93.089351866241998</v>
      </c>
    </row>
    <row r="12" spans="1:33">
      <c r="A12" s="10" t="s">
        <v>99</v>
      </c>
      <c r="B12" s="11">
        <v>1.4527455</v>
      </c>
      <c r="C12" s="11">
        <v>0.50044511000000003</v>
      </c>
      <c r="D12" s="11">
        <v>0</v>
      </c>
      <c r="E12" s="12"/>
      <c r="F12" s="11">
        <v>0</v>
      </c>
      <c r="G12" s="11">
        <v>0</v>
      </c>
      <c r="H12" s="11">
        <v>0.95984000000000003</v>
      </c>
      <c r="I12" s="11">
        <v>0</v>
      </c>
      <c r="K12" s="10" t="s">
        <v>99</v>
      </c>
      <c r="L12" s="11">
        <v>1.4527455</v>
      </c>
      <c r="M12" s="11">
        <f>C12*21</f>
        <v>10.509347310000001</v>
      </c>
      <c r="N12" s="11">
        <v>0</v>
      </c>
      <c r="O12" s="12"/>
      <c r="P12" s="16">
        <f t="shared" si="3"/>
        <v>11.962092810000001</v>
      </c>
      <c r="R12" s="359" t="s">
        <v>352</v>
      </c>
      <c r="S12" s="11">
        <v>1.4527455</v>
      </c>
      <c r="T12" s="11">
        <v>0.50044511000000003</v>
      </c>
      <c r="U12" s="11">
        <v>0</v>
      </c>
      <c r="V12" s="12"/>
      <c r="W12" s="11">
        <v>0</v>
      </c>
      <c r="X12" s="11">
        <v>0</v>
      </c>
      <c r="Y12" s="11">
        <v>0.95984000000000003</v>
      </c>
      <c r="Z12" s="11">
        <v>0</v>
      </c>
      <c r="AB12" s="359" t="s">
        <v>352</v>
      </c>
      <c r="AC12" s="11">
        <v>1.4527455</v>
      </c>
      <c r="AD12" s="11">
        <f>T12*21</f>
        <v>10.509347310000001</v>
      </c>
      <c r="AE12" s="11">
        <v>0</v>
      </c>
      <c r="AF12" s="12"/>
      <c r="AG12" s="16">
        <f t="shared" si="5"/>
        <v>11.962092810000001</v>
      </c>
    </row>
    <row r="13" spans="1:33">
      <c r="A13" s="10" t="s">
        <v>102</v>
      </c>
      <c r="B13" s="11">
        <v>2.0145907757220001</v>
      </c>
      <c r="C13" s="11">
        <v>3.7672699181199998</v>
      </c>
      <c r="D13" s="11">
        <v>0</v>
      </c>
      <c r="E13" s="12"/>
      <c r="F13" s="11">
        <v>0</v>
      </c>
      <c r="G13" s="11">
        <v>0</v>
      </c>
      <c r="H13" s="11">
        <v>4.2364519319999996</v>
      </c>
      <c r="I13" s="11">
        <v>0</v>
      </c>
      <c r="K13" s="10" t="s">
        <v>102</v>
      </c>
      <c r="L13" s="11">
        <v>2.0145907757220001</v>
      </c>
      <c r="M13" s="11">
        <f>C13*21</f>
        <v>79.112668280519998</v>
      </c>
      <c r="N13" s="11">
        <v>0</v>
      </c>
      <c r="O13" s="12"/>
      <c r="P13" s="16">
        <f t="shared" si="3"/>
        <v>81.127259056241996</v>
      </c>
      <c r="R13" s="359" t="s">
        <v>353</v>
      </c>
      <c r="S13" s="11">
        <v>2.0145907757220001</v>
      </c>
      <c r="T13" s="11">
        <v>3.7672699181199998</v>
      </c>
      <c r="U13" s="11">
        <v>0</v>
      </c>
      <c r="V13" s="12"/>
      <c r="W13" s="11">
        <v>0</v>
      </c>
      <c r="X13" s="11">
        <v>0</v>
      </c>
      <c r="Y13" s="11">
        <v>4.2364519319999996</v>
      </c>
      <c r="Z13" s="11">
        <v>0</v>
      </c>
      <c r="AB13" s="359" t="s">
        <v>353</v>
      </c>
      <c r="AC13" s="11">
        <v>2.0145907757220001</v>
      </c>
      <c r="AD13" s="11">
        <f>T13*21</f>
        <v>79.112668280519998</v>
      </c>
      <c r="AE13" s="11">
        <v>0</v>
      </c>
      <c r="AF13" s="12"/>
      <c r="AG13" s="16">
        <f t="shared" si="5"/>
        <v>81.127259056241996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381.89399828009402</v>
      </c>
      <c r="M15" s="14">
        <f>C16*21</f>
        <v>0</v>
      </c>
      <c r="N15" s="14">
        <f>D16*310</f>
        <v>0</v>
      </c>
      <c r="O15" s="14">
        <v>49.982598595645399</v>
      </c>
      <c r="P15" s="15">
        <f t="shared" si="3"/>
        <v>431.87659687573944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381.89399828009402</v>
      </c>
      <c r="AD15" s="14">
        <f>T16*21</f>
        <v>0</v>
      </c>
      <c r="AE15" s="14">
        <f>U16*310</f>
        <v>0</v>
      </c>
      <c r="AF15" s="14">
        <v>49.982598595645399</v>
      </c>
      <c r="AG15" s="15">
        <f t="shared" si="5"/>
        <v>431.87659687573944</v>
      </c>
    </row>
    <row r="16" spans="1:33" ht="26.4">
      <c r="A16" s="8" t="s">
        <v>74</v>
      </c>
      <c r="B16" s="9">
        <v>381.89399828009402</v>
      </c>
      <c r="C16" s="9">
        <v>0</v>
      </c>
      <c r="D16" s="9">
        <v>0</v>
      </c>
      <c r="E16" s="9">
        <v>49.982598595645399</v>
      </c>
      <c r="F16" s="9">
        <v>1.524E-2</v>
      </c>
      <c r="G16" s="9">
        <v>4.1417900000000003</v>
      </c>
      <c r="H16" s="9">
        <v>3.7014499999999999</v>
      </c>
      <c r="I16" s="9">
        <v>0.73760000000000003</v>
      </c>
      <c r="K16" s="8" t="s">
        <v>78</v>
      </c>
      <c r="L16" s="14">
        <v>368.72228910676102</v>
      </c>
      <c r="M16" s="14">
        <v>0</v>
      </c>
      <c r="N16" s="14">
        <v>0</v>
      </c>
      <c r="O16" s="14">
        <v>0</v>
      </c>
      <c r="P16" s="15">
        <f t="shared" si="3"/>
        <v>368.72228910676102</v>
      </c>
      <c r="R16" s="358" t="s">
        <v>356</v>
      </c>
      <c r="S16" s="9">
        <v>381.89399828009402</v>
      </c>
      <c r="T16" s="9">
        <v>0</v>
      </c>
      <c r="U16" s="9">
        <v>0</v>
      </c>
      <c r="V16" s="9">
        <v>49.982598595645399</v>
      </c>
      <c r="W16" s="9">
        <v>1.524E-2</v>
      </c>
      <c r="X16" s="9">
        <v>4.1417900000000003</v>
      </c>
      <c r="Y16" s="9">
        <v>3.7014499999999999</v>
      </c>
      <c r="Z16" s="9">
        <v>0.73760000000000003</v>
      </c>
      <c r="AB16" s="358" t="s">
        <v>357</v>
      </c>
      <c r="AC16" s="14">
        <v>368.72228910676102</v>
      </c>
      <c r="AD16" s="14">
        <v>0</v>
      </c>
      <c r="AE16" s="14">
        <v>0</v>
      </c>
      <c r="AF16" s="14">
        <v>0</v>
      </c>
      <c r="AG16" s="15">
        <f t="shared" si="5"/>
        <v>368.72228910676102</v>
      </c>
    </row>
    <row r="17" spans="1:33">
      <c r="A17" s="8" t="s">
        <v>78</v>
      </c>
      <c r="B17" s="9">
        <v>368.72228910676102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354.02402764142602</v>
      </c>
      <c r="M17" s="12"/>
      <c r="N17" s="12"/>
      <c r="O17" s="12"/>
      <c r="P17" s="16">
        <f t="shared" si="3"/>
        <v>354.02402764142602</v>
      </c>
      <c r="R17" s="358" t="s">
        <v>357</v>
      </c>
      <c r="S17" s="9">
        <v>368.72228910676102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354.02402764142602</v>
      </c>
      <c r="AD17" s="12"/>
      <c r="AE17" s="12"/>
      <c r="AF17" s="12"/>
      <c r="AG17" s="16">
        <f t="shared" si="5"/>
        <v>354.02402764142602</v>
      </c>
    </row>
    <row r="18" spans="1:33">
      <c r="A18" s="10" t="s">
        <v>82</v>
      </c>
      <c r="B18" s="11">
        <v>354.02402764142602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4.9822499999999996</v>
      </c>
      <c r="M18" s="12"/>
      <c r="N18" s="12"/>
      <c r="O18" s="12"/>
      <c r="P18" s="16">
        <f t="shared" si="3"/>
        <v>4.9822499999999996</v>
      </c>
      <c r="R18" s="359" t="s">
        <v>358</v>
      </c>
      <c r="S18" s="11">
        <v>354.02402764142602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4.9822499999999996</v>
      </c>
      <c r="AD18" s="12"/>
      <c r="AE18" s="12"/>
      <c r="AF18" s="12"/>
      <c r="AG18" s="16">
        <f t="shared" si="5"/>
        <v>4.9822499999999996</v>
      </c>
    </row>
    <row r="19" spans="1:33">
      <c r="A19" s="10" t="s">
        <v>86</v>
      </c>
      <c r="B19" s="11">
        <v>4.9822499999999996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0.40477949400000002</v>
      </c>
      <c r="M19" s="12"/>
      <c r="N19" s="12"/>
      <c r="O19" s="12"/>
      <c r="P19" s="16">
        <f t="shared" si="3"/>
        <v>0.40477949400000002</v>
      </c>
      <c r="R19" s="359" t="s">
        <v>359</v>
      </c>
      <c r="S19" s="11">
        <v>4.9822499999999996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0.40477949400000002</v>
      </c>
      <c r="AD19" s="12"/>
      <c r="AE19" s="12"/>
      <c r="AF19" s="12"/>
      <c r="AG19" s="16">
        <f t="shared" si="5"/>
        <v>0.40477949400000002</v>
      </c>
    </row>
    <row r="20" spans="1:33">
      <c r="A20" s="10" t="s">
        <v>90</v>
      </c>
      <c r="B20" s="11">
        <v>0.40477949400000002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9.3112319713347507</v>
      </c>
      <c r="M20" s="12"/>
      <c r="N20" s="12"/>
      <c r="O20" s="12"/>
      <c r="P20" s="16">
        <f t="shared" si="3"/>
        <v>9.3112319713347507</v>
      </c>
      <c r="R20" s="359" t="s">
        <v>360</v>
      </c>
      <c r="S20" s="11">
        <v>0.40477949400000002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9.3112319713347507</v>
      </c>
      <c r="AD20" s="12"/>
      <c r="AE20" s="12"/>
      <c r="AF20" s="12"/>
      <c r="AG20" s="16">
        <f t="shared" si="5"/>
        <v>9.3112319713347507</v>
      </c>
    </row>
    <row r="21" spans="1:33">
      <c r="A21" s="10" t="s">
        <v>94</v>
      </c>
      <c r="B21" s="11">
        <v>9.3112319713347507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6.4834158400000002</v>
      </c>
      <c r="M21" s="14">
        <v>0</v>
      </c>
      <c r="N21" s="14">
        <v>0</v>
      </c>
      <c r="O21" s="14">
        <v>0</v>
      </c>
      <c r="P21" s="15">
        <f t="shared" si="3"/>
        <v>6.4834158400000002</v>
      </c>
      <c r="R21" s="359" t="s">
        <v>361</v>
      </c>
      <c r="S21" s="11">
        <v>9.3112319713347507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6.4834158400000002</v>
      </c>
      <c r="AD21" s="14">
        <v>0</v>
      </c>
      <c r="AE21" s="14">
        <v>0</v>
      </c>
      <c r="AF21" s="14">
        <v>0</v>
      </c>
      <c r="AG21" s="15">
        <f t="shared" si="5"/>
        <v>6.4834158400000002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0.10451584</v>
      </c>
      <c r="M22" s="11">
        <v>0</v>
      </c>
      <c r="N22" s="12"/>
      <c r="O22" s="12"/>
      <c r="P22" s="16">
        <f t="shared" si="3"/>
        <v>0.10451584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0.10451584</v>
      </c>
      <c r="AD22" s="11">
        <v>0</v>
      </c>
      <c r="AE22" s="12"/>
      <c r="AF22" s="12"/>
      <c r="AG22" s="16">
        <f t="shared" si="5"/>
        <v>0.10451584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6.6882933333333296</v>
      </c>
      <c r="M23" s="14">
        <v>0</v>
      </c>
      <c r="N23" s="14">
        <v>0</v>
      </c>
      <c r="O23" s="14">
        <v>0</v>
      </c>
      <c r="P23" s="15">
        <f t="shared" si="3"/>
        <v>6.6882933333333296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6.6882933333333296</v>
      </c>
      <c r="AD23" s="14">
        <v>0</v>
      </c>
      <c r="AE23" s="14">
        <v>0</v>
      </c>
      <c r="AF23" s="14">
        <v>0</v>
      </c>
      <c r="AG23" s="15">
        <f t="shared" si="5"/>
        <v>6.6882933333333296</v>
      </c>
    </row>
    <row r="24" spans="1:33">
      <c r="A24" s="8" t="s">
        <v>97</v>
      </c>
      <c r="B24" s="9">
        <v>6.4834158400000002</v>
      </c>
      <c r="C24" s="9">
        <v>0</v>
      </c>
      <c r="D24" s="9">
        <v>0</v>
      </c>
      <c r="E24" s="9">
        <v>0</v>
      </c>
      <c r="F24" s="9">
        <v>1.2999999999999999E-2</v>
      </c>
      <c r="G24" s="9">
        <v>4.1292099999999996</v>
      </c>
      <c r="H24" s="9">
        <v>0</v>
      </c>
      <c r="I24" s="9">
        <v>0.73309999999999997</v>
      </c>
      <c r="K24" s="10" t="s">
        <v>105</v>
      </c>
      <c r="L24" s="11">
        <v>6.6879999999999997</v>
      </c>
      <c r="M24" s="12"/>
      <c r="N24" s="12"/>
      <c r="O24" s="12"/>
      <c r="P24" s="16">
        <f t="shared" si="3"/>
        <v>6.6879999999999997</v>
      </c>
      <c r="R24" s="358" t="s">
        <v>364</v>
      </c>
      <c r="S24" s="9">
        <v>6.4834158400000002</v>
      </c>
      <c r="T24" s="9">
        <v>0</v>
      </c>
      <c r="U24" s="9">
        <v>0</v>
      </c>
      <c r="V24" s="9">
        <v>0</v>
      </c>
      <c r="W24" s="9">
        <v>1.2999999999999999E-2</v>
      </c>
      <c r="X24" s="9">
        <v>4.1292099999999996</v>
      </c>
      <c r="Y24" s="9">
        <v>0</v>
      </c>
      <c r="Z24" s="9">
        <v>0.73309999999999997</v>
      </c>
      <c r="AB24" s="359" t="s">
        <v>368</v>
      </c>
      <c r="AC24" s="11">
        <v>6.6879999999999997</v>
      </c>
      <c r="AD24" s="12"/>
      <c r="AE24" s="12"/>
      <c r="AF24" s="12"/>
      <c r="AG24" s="16">
        <f t="shared" si="5"/>
        <v>6.6879999999999997</v>
      </c>
    </row>
    <row r="25" spans="1:33">
      <c r="A25" s="10" t="s">
        <v>100</v>
      </c>
      <c r="B25" s="11">
        <v>0.10451584</v>
      </c>
      <c r="C25" s="11">
        <v>0</v>
      </c>
      <c r="D25" s="12"/>
      <c r="E25" s="12"/>
      <c r="F25" s="11">
        <v>1.2999999999999999E-2</v>
      </c>
      <c r="G25" s="11">
        <v>6.7000000000000004E-2</v>
      </c>
      <c r="H25" s="11">
        <v>0</v>
      </c>
      <c r="I25" s="11">
        <v>0</v>
      </c>
      <c r="K25" s="10" t="s">
        <v>107</v>
      </c>
      <c r="L25" s="11">
        <v>2.93333333333333E-4</v>
      </c>
      <c r="M25" s="12"/>
      <c r="N25" s="12"/>
      <c r="O25" s="12"/>
      <c r="P25" s="16">
        <f t="shared" si="3"/>
        <v>2.93333333333333E-4</v>
      </c>
      <c r="R25" s="359" t="s">
        <v>365</v>
      </c>
      <c r="S25" s="11">
        <v>0.10451584</v>
      </c>
      <c r="T25" s="11">
        <v>0</v>
      </c>
      <c r="U25" s="12"/>
      <c r="V25" s="12"/>
      <c r="W25" s="11">
        <v>1.2999999999999999E-2</v>
      </c>
      <c r="X25" s="11">
        <v>6.7000000000000004E-2</v>
      </c>
      <c r="Y25" s="11">
        <v>0</v>
      </c>
      <c r="Z25" s="11">
        <v>0</v>
      </c>
      <c r="AB25" s="359" t="s">
        <v>369</v>
      </c>
      <c r="AC25" s="11">
        <v>2.93333333333333E-4</v>
      </c>
      <c r="AD25" s="12"/>
      <c r="AE25" s="12"/>
      <c r="AF25" s="12"/>
      <c r="AG25" s="16">
        <f t="shared" si="5"/>
        <v>2.93333333333333E-4</v>
      </c>
    </row>
    <row r="26" spans="1:33" ht="26.4">
      <c r="A26" s="122" t="s">
        <v>194</v>
      </c>
      <c r="B26" s="123">
        <v>6.3788999999999998</v>
      </c>
      <c r="C26" s="123">
        <v>0</v>
      </c>
      <c r="D26" s="123">
        <v>0</v>
      </c>
      <c r="E26" s="123">
        <v>0</v>
      </c>
      <c r="F26" s="123">
        <v>0</v>
      </c>
      <c r="G26" s="123">
        <v>4.0622100000000003</v>
      </c>
      <c r="H26" s="123">
        <v>0</v>
      </c>
      <c r="I26" s="123">
        <v>0.73309999999999997</v>
      </c>
      <c r="K26" s="8" t="s">
        <v>109</v>
      </c>
      <c r="L26" s="14">
        <v>0</v>
      </c>
      <c r="M26" s="14">
        <v>0</v>
      </c>
      <c r="N26" s="14">
        <v>0</v>
      </c>
      <c r="O26" s="14">
        <v>49.982598595645399</v>
      </c>
      <c r="P26" s="15">
        <f t="shared" si="3"/>
        <v>49.982598595645399</v>
      </c>
      <c r="R26" s="359" t="s">
        <v>366</v>
      </c>
      <c r="S26" s="123">
        <v>6.3788999999999998</v>
      </c>
      <c r="T26" s="123">
        <v>0</v>
      </c>
      <c r="U26" s="123">
        <v>0</v>
      </c>
      <c r="V26" s="123">
        <v>0</v>
      </c>
      <c r="W26" s="123">
        <v>0</v>
      </c>
      <c r="X26" s="123">
        <v>4.0622100000000003</v>
      </c>
      <c r="Y26" s="123">
        <v>0</v>
      </c>
      <c r="Z26" s="123">
        <v>0.73309999999999997</v>
      </c>
      <c r="AB26" s="358" t="s">
        <v>373</v>
      </c>
      <c r="AC26" s="14">
        <v>0</v>
      </c>
      <c r="AD26" s="14">
        <v>0</v>
      </c>
      <c r="AE26" s="14">
        <v>0</v>
      </c>
      <c r="AF26" s="14">
        <v>49.982598595645399</v>
      </c>
      <c r="AG26" s="15">
        <f t="shared" si="5"/>
        <v>49.982598595645399</v>
      </c>
    </row>
    <row r="27" spans="1:33" ht="26.4">
      <c r="A27" s="8" t="s">
        <v>103</v>
      </c>
      <c r="B27" s="9">
        <v>6.6882933333333296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1.28989</v>
      </c>
      <c r="I27" s="9">
        <v>0</v>
      </c>
      <c r="K27" s="10" t="s">
        <v>111</v>
      </c>
      <c r="L27" s="12"/>
      <c r="M27" s="12"/>
      <c r="N27" s="12"/>
      <c r="O27" s="11">
        <v>46.262564095645402</v>
      </c>
      <c r="P27" s="16">
        <f t="shared" si="3"/>
        <v>46.262564095645402</v>
      </c>
      <c r="R27" s="358" t="s">
        <v>367</v>
      </c>
      <c r="S27" s="9">
        <v>6.6882933333333296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1.28989</v>
      </c>
      <c r="Z27" s="9">
        <v>0</v>
      </c>
      <c r="AB27" s="359" t="s">
        <v>374</v>
      </c>
      <c r="AC27" s="12"/>
      <c r="AD27" s="12"/>
      <c r="AE27" s="12"/>
      <c r="AF27" s="11">
        <v>46.262564095645402</v>
      </c>
      <c r="AG27" s="16">
        <f t="shared" si="5"/>
        <v>46.262564095645402</v>
      </c>
    </row>
    <row r="28" spans="1:33">
      <c r="A28" s="10" t="s">
        <v>105</v>
      </c>
      <c r="B28" s="11">
        <v>6.6879999999999997</v>
      </c>
      <c r="C28" s="12"/>
      <c r="D28" s="12"/>
      <c r="E28" s="12"/>
      <c r="F28" s="123">
        <v>0</v>
      </c>
      <c r="G28" s="123">
        <v>0</v>
      </c>
      <c r="H28" s="123">
        <v>0</v>
      </c>
      <c r="I28" s="123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6.6879999999999997</v>
      </c>
      <c r="T28" s="12"/>
      <c r="U28" s="12"/>
      <c r="V28" s="12"/>
      <c r="W28" s="123">
        <v>0</v>
      </c>
      <c r="X28" s="123">
        <v>0</v>
      </c>
      <c r="Y28" s="123">
        <v>0</v>
      </c>
      <c r="Z28" s="123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2.93333333333333E-4</v>
      </c>
      <c r="C29" s="12"/>
      <c r="D29" s="12"/>
      <c r="E29" s="12"/>
      <c r="F29" s="123">
        <v>0</v>
      </c>
      <c r="G29" s="123">
        <v>0</v>
      </c>
      <c r="H29" s="123">
        <v>0</v>
      </c>
      <c r="I29" s="123">
        <v>0</v>
      </c>
      <c r="K29" s="10" t="s">
        <v>115</v>
      </c>
      <c r="L29" s="12"/>
      <c r="M29" s="12"/>
      <c r="N29" s="12"/>
      <c r="O29" s="11">
        <v>3.7200345000000001</v>
      </c>
      <c r="P29" s="16">
        <f t="shared" si="3"/>
        <v>3.7200345000000001</v>
      </c>
      <c r="R29" s="359" t="s">
        <v>369</v>
      </c>
      <c r="S29" s="11">
        <v>2.93333333333333E-4</v>
      </c>
      <c r="T29" s="12"/>
      <c r="U29" s="12"/>
      <c r="V29" s="12"/>
      <c r="W29" s="123">
        <v>0</v>
      </c>
      <c r="X29" s="123">
        <v>0</v>
      </c>
      <c r="Y29" s="123">
        <v>0</v>
      </c>
      <c r="Z29" s="123">
        <v>0</v>
      </c>
      <c r="AB29" s="359" t="s">
        <v>379</v>
      </c>
      <c r="AC29" s="12"/>
      <c r="AD29" s="12"/>
      <c r="AE29" s="12"/>
      <c r="AF29" s="11">
        <v>3.7200345000000001</v>
      </c>
      <c r="AG29" s="16">
        <f t="shared" si="5"/>
        <v>3.7200345000000001</v>
      </c>
    </row>
    <row r="30" spans="1:33" ht="26.4">
      <c r="A30" s="122" t="s">
        <v>192</v>
      </c>
      <c r="B30" s="11">
        <v>2.93333333333333E-4</v>
      </c>
      <c r="C30" s="12"/>
      <c r="D30" s="12"/>
      <c r="E30" s="12"/>
      <c r="F30" s="123">
        <v>0</v>
      </c>
      <c r="G30" s="123">
        <v>0</v>
      </c>
      <c r="H30" s="123">
        <v>1.288</v>
      </c>
      <c r="I30" s="123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2.93333333333333E-4</v>
      </c>
      <c r="T30" s="12"/>
      <c r="U30" s="12"/>
      <c r="V30" s="12"/>
      <c r="W30" s="123">
        <v>0</v>
      </c>
      <c r="X30" s="123">
        <v>0</v>
      </c>
      <c r="Y30" s="123">
        <v>1.288</v>
      </c>
      <c r="Z30" s="123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2.93333333333333E-4</v>
      </c>
      <c r="C31" s="12"/>
      <c r="D31" s="12"/>
      <c r="E31" s="12"/>
      <c r="F31" s="123">
        <v>0</v>
      </c>
      <c r="G31" s="123">
        <v>0</v>
      </c>
      <c r="H31" s="123">
        <v>1.89E-3</v>
      </c>
      <c r="I31" s="123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2.93333333333333E-4</v>
      </c>
      <c r="T31" s="12"/>
      <c r="U31" s="12"/>
      <c r="V31" s="12"/>
      <c r="W31" s="123">
        <v>0</v>
      </c>
      <c r="X31" s="123">
        <v>0</v>
      </c>
      <c r="Y31" s="123">
        <v>1.89E-3</v>
      </c>
      <c r="Z31" s="123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-10334.544220818099</v>
      </c>
      <c r="M32" s="14">
        <f>C46*21</f>
        <v>2267.7227728892308</v>
      </c>
      <c r="N32" s="14">
        <f>D46*310</f>
        <v>1821.7047167494679</v>
      </c>
      <c r="O32" s="14">
        <v>0</v>
      </c>
      <c r="P32" s="15">
        <f t="shared" si="3"/>
        <v>-6245.1167311794015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-10334.544220818099</v>
      </c>
      <c r="AD32" s="14">
        <f>T46*21</f>
        <v>2267.7227728892308</v>
      </c>
      <c r="AE32" s="14">
        <f>U46*310</f>
        <v>1821.7047167494679</v>
      </c>
      <c r="AF32" s="14">
        <v>0</v>
      </c>
      <c r="AG32" s="15">
        <f t="shared" ref="AG32:AG51" si="6">SUM(AC32:AF32)</f>
        <v>-6245.1167311794015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49.982598595645399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2226.9415879200001</v>
      </c>
      <c r="N33" s="14">
        <f>D47*310</f>
        <v>133.23780438842334</v>
      </c>
      <c r="O33" s="14">
        <v>0</v>
      </c>
      <c r="P33" s="15">
        <f t="shared" si="3"/>
        <v>2360.1793923084233</v>
      </c>
      <c r="R33" s="358" t="s">
        <v>373</v>
      </c>
      <c r="S33" s="9">
        <v>0</v>
      </c>
      <c r="T33" s="9">
        <v>0</v>
      </c>
      <c r="U33" s="9">
        <v>0</v>
      </c>
      <c r="V33" s="9">
        <v>49.982598595645399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2226.9415879200001</v>
      </c>
      <c r="AE33" s="14">
        <f>U47*310</f>
        <v>133.23780438842334</v>
      </c>
      <c r="AF33" s="14">
        <v>0</v>
      </c>
      <c r="AG33" s="15">
        <f t="shared" si="6"/>
        <v>2360.1793923084233</v>
      </c>
    </row>
    <row r="34" spans="1:33">
      <c r="A34" s="10" t="s">
        <v>111</v>
      </c>
      <c r="B34" s="12"/>
      <c r="C34" s="12"/>
      <c r="D34" s="12"/>
      <c r="E34" s="11">
        <v>46.262564095645402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2163.425103</v>
      </c>
      <c r="N34" s="12"/>
      <c r="O34" s="12"/>
      <c r="P34" s="16">
        <f t="shared" si="3"/>
        <v>2163.425103</v>
      </c>
      <c r="R34" s="359" t="s">
        <v>374</v>
      </c>
      <c r="S34" s="12"/>
      <c r="T34" s="12"/>
      <c r="U34" s="12"/>
      <c r="V34" s="11">
        <v>46.262564095645402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2163.425103</v>
      </c>
      <c r="AE34" s="12"/>
      <c r="AF34" s="12"/>
      <c r="AG34" s="16">
        <f t="shared" si="6"/>
        <v>2163.425103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63.516484919999996</v>
      </c>
      <c r="N35" s="11">
        <f>D49*310</f>
        <v>133.23780438842334</v>
      </c>
      <c r="O35" s="12"/>
      <c r="P35" s="16">
        <f t="shared" si="3"/>
        <v>196.75428930842332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63.516484919999996</v>
      </c>
      <c r="AE35" s="11">
        <f>U49*310</f>
        <v>133.23780438842334</v>
      </c>
      <c r="AF35" s="12"/>
      <c r="AG35" s="16">
        <f t="shared" si="6"/>
        <v>196.75428930842332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-10332.754611025</v>
      </c>
      <c r="M36" s="14">
        <v>0</v>
      </c>
      <c r="N36" s="14">
        <v>0</v>
      </c>
      <c r="O36" s="14">
        <v>0</v>
      </c>
      <c r="P36" s="15">
        <f t="shared" si="3"/>
        <v>-10332.754611025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-10332.754611025</v>
      </c>
      <c r="AD36" s="14">
        <v>0</v>
      </c>
      <c r="AE36" s="14">
        <v>0</v>
      </c>
      <c r="AF36" s="14">
        <v>0</v>
      </c>
      <c r="AG36" s="15">
        <f t="shared" si="6"/>
        <v>-10332.754611025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-6869.8336110250002</v>
      </c>
      <c r="M37" s="12"/>
      <c r="N37" s="12"/>
      <c r="O37" s="12"/>
      <c r="P37" s="16">
        <f t="shared" si="3"/>
        <v>-6869.8336110250002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-6869.8336110250002</v>
      </c>
      <c r="AD37" s="12"/>
      <c r="AE37" s="12"/>
      <c r="AF37" s="12"/>
      <c r="AG37" s="16">
        <f t="shared" si="6"/>
        <v>-6869.8336110250002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-3462.9209999999998</v>
      </c>
      <c r="M38" s="12"/>
      <c r="N38" s="12"/>
      <c r="O38" s="12"/>
      <c r="P38" s="16">
        <f t="shared" si="3"/>
        <v>-3462.9209999999998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-3462.9209999999998</v>
      </c>
      <c r="AD38" s="12"/>
      <c r="AE38" s="12"/>
      <c r="AF38" s="12"/>
      <c r="AG38" s="16">
        <f t="shared" si="6"/>
        <v>-3462.9209999999998</v>
      </c>
    </row>
    <row r="39" spans="1:33" ht="26.4">
      <c r="A39" s="10" t="s">
        <v>115</v>
      </c>
      <c r="B39" s="12"/>
      <c r="C39" s="12"/>
      <c r="D39" s="12"/>
      <c r="E39" s="11">
        <v>3.7200345000000001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40.781184969232051</v>
      </c>
      <c r="N39" s="14">
        <f>D57*310</f>
        <v>1688.4669123610427</v>
      </c>
      <c r="O39" s="14">
        <v>0</v>
      </c>
      <c r="P39" s="15">
        <f t="shared" si="3"/>
        <v>1729.2480973302747</v>
      </c>
      <c r="R39" s="359" t="s">
        <v>379</v>
      </c>
      <c r="S39" s="12"/>
      <c r="T39" s="12"/>
      <c r="U39" s="12"/>
      <c r="V39" s="11">
        <v>3.7200345000000001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40.781184969232051</v>
      </c>
      <c r="AE39" s="14">
        <f>U57*310</f>
        <v>1688.4669123610427</v>
      </c>
      <c r="AF39" s="14">
        <v>0</v>
      </c>
      <c r="AG39" s="15">
        <f t="shared" si="6"/>
        <v>1729.2480973302747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11.217518550000001</v>
      </c>
      <c r="N40" s="11">
        <f>D58*310</f>
        <v>4.3093202919999998</v>
      </c>
      <c r="O40" s="12"/>
      <c r="P40" s="16">
        <f t="shared" si="3"/>
        <v>15.526838842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11.217518550000001</v>
      </c>
      <c r="AE40" s="11">
        <f>U58*310</f>
        <v>4.3093202919999998</v>
      </c>
      <c r="AF40" s="12"/>
      <c r="AG40" s="16">
        <f t="shared" si="6"/>
        <v>15.526838842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1156.8901503302895</v>
      </c>
      <c r="O41" s="12"/>
      <c r="P41" s="16">
        <f t="shared" si="3"/>
        <v>1156.8901503302895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1156.8901503302895</v>
      </c>
      <c r="AF41" s="12"/>
      <c r="AG41" s="16">
        <f t="shared" si="6"/>
        <v>1156.8901503302895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466.58644412106662</v>
      </c>
      <c r="O42" s="12"/>
      <c r="P42" s="16">
        <f t="shared" si="3"/>
        <v>466.58644412106662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466.58644412106662</v>
      </c>
      <c r="AF42" s="12"/>
      <c r="AG42" s="16">
        <f t="shared" si="6"/>
        <v>466.58644412106662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2.2399999999999998E-3</v>
      </c>
      <c r="G43" s="9">
        <v>1.2579999999999999E-2</v>
      </c>
      <c r="H43" s="9">
        <v>2.4115600000000001</v>
      </c>
      <c r="I43" s="9">
        <v>4.4999999999999997E-3</v>
      </c>
      <c r="K43" s="10" t="s">
        <v>110</v>
      </c>
      <c r="L43" s="12"/>
      <c r="M43" s="12"/>
      <c r="N43" s="11">
        <f>D61*310</f>
        <v>60.680997617688263</v>
      </c>
      <c r="O43" s="12"/>
      <c r="P43" s="16">
        <f t="shared" si="3"/>
        <v>60.680997617688263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2.2399999999999998E-3</v>
      </c>
      <c r="X43" s="9">
        <v>1.2579999999999999E-2</v>
      </c>
      <c r="Y43" s="9">
        <v>2.4115600000000001</v>
      </c>
      <c r="Z43" s="9">
        <v>4.4999999999999997E-3</v>
      </c>
      <c r="AB43" s="359" t="s">
        <v>399</v>
      </c>
      <c r="AC43" s="12"/>
      <c r="AD43" s="12"/>
      <c r="AE43" s="11">
        <f>U61*310</f>
        <v>60.680997617688263</v>
      </c>
      <c r="AF43" s="12"/>
      <c r="AG43" s="16">
        <f t="shared" si="6"/>
        <v>60.680997617688263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2.2399999999999998E-3</v>
      </c>
      <c r="G44" s="11">
        <v>1.2579999999999999E-2</v>
      </c>
      <c r="H44" s="11">
        <v>4.4999999999999997E-3</v>
      </c>
      <c r="I44" s="11">
        <v>4.4999999999999997E-3</v>
      </c>
      <c r="K44" s="10" t="s">
        <v>112</v>
      </c>
      <c r="L44" s="12"/>
      <c r="M44" s="11">
        <f>C62*21</f>
        <v>29.56366641923205</v>
      </c>
      <c r="N44" s="12"/>
      <c r="O44" s="12"/>
      <c r="P44" s="16">
        <f t="shared" si="3"/>
        <v>29.56366641923205</v>
      </c>
      <c r="R44" s="359" t="s">
        <v>382</v>
      </c>
      <c r="S44" s="11">
        <v>0</v>
      </c>
      <c r="T44" s="11">
        <v>0</v>
      </c>
      <c r="U44" s="12"/>
      <c r="V44" s="12"/>
      <c r="W44" s="11">
        <v>2.2399999999999998E-3</v>
      </c>
      <c r="X44" s="11">
        <v>1.2579999999999999E-2</v>
      </c>
      <c r="Y44" s="11">
        <v>4.4999999999999997E-3</v>
      </c>
      <c r="Z44" s="11">
        <v>4.4999999999999997E-3</v>
      </c>
      <c r="AB44" s="359" t="s">
        <v>400</v>
      </c>
      <c r="AC44" s="12"/>
      <c r="AD44" s="11">
        <f>T62*21</f>
        <v>29.56366641923205</v>
      </c>
      <c r="AE44" s="12"/>
      <c r="AF44" s="12"/>
      <c r="AG44" s="16">
        <f t="shared" si="6"/>
        <v>29.56366641923205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2.40706</v>
      </c>
      <c r="I45" s="11">
        <v>0</v>
      </c>
      <c r="K45" s="8" t="s">
        <v>114</v>
      </c>
      <c r="L45" s="14">
        <v>-1.78960979311402</v>
      </c>
      <c r="M45" s="14">
        <v>0</v>
      </c>
      <c r="N45" s="14">
        <v>0</v>
      </c>
      <c r="O45" s="14">
        <v>0</v>
      </c>
      <c r="P45" s="15">
        <f t="shared" si="3"/>
        <v>-1.78960979311402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2.40706</v>
      </c>
      <c r="Z45" s="11">
        <v>0</v>
      </c>
      <c r="AB45" s="358" t="s">
        <v>401</v>
      </c>
      <c r="AC45" s="14">
        <v>-1.78960979311402</v>
      </c>
      <c r="AD45" s="14">
        <v>0</v>
      </c>
      <c r="AE45" s="14">
        <v>0</v>
      </c>
      <c r="AF45" s="14">
        <v>0</v>
      </c>
      <c r="AG45" s="15">
        <f t="shared" si="6"/>
        <v>-1.78960979311402</v>
      </c>
    </row>
    <row r="46" spans="1:33" ht="26.4">
      <c r="A46" s="8" t="s">
        <v>75</v>
      </c>
      <c r="B46" s="9">
        <v>-10334.544220818099</v>
      </c>
      <c r="C46" s="9">
        <v>107.986798709011</v>
      </c>
      <c r="D46" s="9">
        <v>5.8764668282240899</v>
      </c>
      <c r="E46" s="9">
        <v>0</v>
      </c>
      <c r="F46" s="9">
        <v>0.49408834000000001</v>
      </c>
      <c r="G46" s="9">
        <v>18.181165100000001</v>
      </c>
      <c r="H46" s="9">
        <v>0</v>
      </c>
      <c r="I46" s="9">
        <v>0</v>
      </c>
      <c r="K46" s="10" t="s">
        <v>116</v>
      </c>
      <c r="L46" s="11">
        <v>-1.78960979311402</v>
      </c>
      <c r="M46" s="12"/>
      <c r="N46" s="12"/>
      <c r="O46" s="12"/>
      <c r="P46" s="16">
        <f t="shared" si="3"/>
        <v>-1.78960979311402</v>
      </c>
      <c r="R46" s="358" t="s">
        <v>384</v>
      </c>
      <c r="S46" s="9">
        <v>-10334.544220818099</v>
      </c>
      <c r="T46" s="9">
        <v>107.986798709011</v>
      </c>
      <c r="U46" s="9">
        <v>5.8764668282240899</v>
      </c>
      <c r="V46" s="9">
        <v>0</v>
      </c>
      <c r="W46" s="9">
        <v>0.49408834000000001</v>
      </c>
      <c r="X46" s="9">
        <v>18.181165100000001</v>
      </c>
      <c r="Y46" s="9">
        <v>0</v>
      </c>
      <c r="Z46" s="9">
        <v>0</v>
      </c>
      <c r="AB46" s="359" t="s">
        <v>402</v>
      </c>
      <c r="AC46" s="11">
        <v>-1.78960979311402</v>
      </c>
      <c r="AD46" s="12"/>
      <c r="AE46" s="12"/>
      <c r="AF46" s="12"/>
      <c r="AG46" s="16">
        <f t="shared" si="6"/>
        <v>-1.78960979311402</v>
      </c>
    </row>
    <row r="47" spans="1:33">
      <c r="A47" s="8" t="s">
        <v>79</v>
      </c>
      <c r="B47" s="9">
        <v>0</v>
      </c>
      <c r="C47" s="9">
        <v>106.04483752</v>
      </c>
      <c r="D47" s="9">
        <v>0.429799368994914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5.0339669952000001</v>
      </c>
      <c r="M47" s="14">
        <f>C65*21</f>
        <v>396.45383950211971</v>
      </c>
      <c r="N47" s="14">
        <f>D65*310</f>
        <v>71.399069969454374</v>
      </c>
      <c r="O47" s="14">
        <v>0</v>
      </c>
      <c r="P47" s="15">
        <f t="shared" si="3"/>
        <v>472.88687646677408</v>
      </c>
      <c r="R47" s="358" t="s">
        <v>385</v>
      </c>
      <c r="S47" s="9">
        <v>0</v>
      </c>
      <c r="T47" s="9">
        <v>106.04483752</v>
      </c>
      <c r="U47" s="9">
        <v>0.429799368994914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5.0339669952000001</v>
      </c>
      <c r="AD47" s="14">
        <f>T65*21</f>
        <v>396.45383950211971</v>
      </c>
      <c r="AE47" s="14">
        <f>U65*310</f>
        <v>71.399069969454374</v>
      </c>
      <c r="AF47" s="14">
        <v>0</v>
      </c>
      <c r="AG47" s="15">
        <f t="shared" si="6"/>
        <v>472.88687646677408</v>
      </c>
    </row>
    <row r="48" spans="1:33">
      <c r="A48" s="10" t="s">
        <v>83</v>
      </c>
      <c r="B48" s="12"/>
      <c r="C48" s="11">
        <v>103.02024299999999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264.61562028649018</v>
      </c>
      <c r="N48" s="13">
        <v>0</v>
      </c>
      <c r="O48" s="13">
        <v>0</v>
      </c>
      <c r="P48" s="16">
        <f t="shared" si="3"/>
        <v>264.61562028649018</v>
      </c>
      <c r="R48" s="359" t="s">
        <v>386</v>
      </c>
      <c r="S48" s="12"/>
      <c r="T48" s="11">
        <v>103.02024299999999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264.61562028649018</v>
      </c>
      <c r="AE48" s="13">
        <v>0</v>
      </c>
      <c r="AF48" s="13">
        <v>0</v>
      </c>
      <c r="AG48" s="16">
        <f t="shared" si="6"/>
        <v>264.61562028649018</v>
      </c>
    </row>
    <row r="49" spans="1:33">
      <c r="A49" s="10" t="s">
        <v>87</v>
      </c>
      <c r="B49" s="12"/>
      <c r="C49" s="11">
        <v>3.02459452</v>
      </c>
      <c r="D49" s="11">
        <v>0.429799368994914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2.7048000000000001</v>
      </c>
      <c r="N49" s="13">
        <f>D67*310</f>
        <v>2.39568</v>
      </c>
      <c r="O49" s="13">
        <v>0</v>
      </c>
      <c r="P49" s="16">
        <f t="shared" si="3"/>
        <v>5.1004800000000001</v>
      </c>
      <c r="R49" s="359" t="s">
        <v>387</v>
      </c>
      <c r="S49" s="12"/>
      <c r="T49" s="11">
        <v>3.02459452</v>
      </c>
      <c r="U49" s="11">
        <v>0.429799368994914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2.7048000000000001</v>
      </c>
      <c r="AE49" s="13">
        <f>U67*310</f>
        <v>2.39568</v>
      </c>
      <c r="AF49" s="13">
        <v>0</v>
      </c>
      <c r="AG49" s="16">
        <f t="shared" si="6"/>
        <v>5.1004800000000001</v>
      </c>
    </row>
    <row r="50" spans="1:33" ht="26.4">
      <c r="A50" s="8" t="s">
        <v>91</v>
      </c>
      <c r="B50" s="9">
        <v>-10332.754611025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5.0339669952000001</v>
      </c>
      <c r="M50" s="13">
        <f>C68*21</f>
        <v>15.229305</v>
      </c>
      <c r="N50" s="13">
        <f>D68*310</f>
        <v>4.0466439000000003</v>
      </c>
      <c r="O50" s="13">
        <v>0</v>
      </c>
      <c r="P50" s="16">
        <f t="shared" si="3"/>
        <v>24.3099158952</v>
      </c>
      <c r="R50" s="358" t="s">
        <v>388</v>
      </c>
      <c r="S50" s="9">
        <v>-10332.754611025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5.0339669952000001</v>
      </c>
      <c r="AD50" s="13">
        <f>T68*21</f>
        <v>15.229305</v>
      </c>
      <c r="AE50" s="13">
        <f>U68*310</f>
        <v>4.0466439000000003</v>
      </c>
      <c r="AF50" s="13">
        <v>0</v>
      </c>
      <c r="AG50" s="16">
        <f t="shared" si="6"/>
        <v>24.3099158952</v>
      </c>
    </row>
    <row r="51" spans="1:33">
      <c r="A51" s="10" t="s">
        <v>95</v>
      </c>
      <c r="B51" s="11">
        <v>-6869.8336110250002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113.90411421562951</v>
      </c>
      <c r="N51" s="13">
        <f>D69*310</f>
        <v>64.956746069454368</v>
      </c>
      <c r="O51" s="13">
        <v>0</v>
      </c>
      <c r="P51" s="16">
        <f t="shared" si="3"/>
        <v>178.86086028508387</v>
      </c>
      <c r="R51" s="359" t="s">
        <v>389</v>
      </c>
      <c r="S51" s="11">
        <v>-6869.8336110250002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113.90411421562951</v>
      </c>
      <c r="AE51" s="13">
        <f>U69*310</f>
        <v>64.956746069454368</v>
      </c>
      <c r="AF51" s="13">
        <v>0</v>
      </c>
      <c r="AG51" s="16">
        <f t="shared" si="6"/>
        <v>178.86086028508387</v>
      </c>
    </row>
    <row r="52" spans="1:33">
      <c r="A52" s="10" t="s">
        <v>98</v>
      </c>
      <c r="B52" s="11">
        <v>-3462.9209999999998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-3462.9209999999998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781.98119999999994</v>
      </c>
      <c r="M54" s="9">
        <f>C72*21</f>
        <v>0.11483640000000001</v>
      </c>
      <c r="N54" s="9">
        <f>D72*310</f>
        <v>6.7808159999999997</v>
      </c>
      <c r="O54" s="9">
        <v>0</v>
      </c>
      <c r="P54" s="16">
        <f t="shared" si="3"/>
        <v>788.87685239999985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781.98119999999994</v>
      </c>
      <c r="AD54" s="9">
        <f>T72*21</f>
        <v>0.11483640000000001</v>
      </c>
      <c r="AE54" s="9">
        <f>U72*310</f>
        <v>6.7808159999999997</v>
      </c>
      <c r="AF54" s="9">
        <v>0</v>
      </c>
      <c r="AG54" s="16">
        <f t="shared" ref="AG54:AG56" si="7">SUM(AC54:AF54)</f>
        <v>788.87685239999985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781.98119999999994</v>
      </c>
      <c r="M55" s="11">
        <f>C73*21</f>
        <v>0.11483640000000001</v>
      </c>
      <c r="N55" s="11">
        <f>D73*310</f>
        <v>6.7808159999999997</v>
      </c>
      <c r="O55" s="12"/>
      <c r="P55" s="16">
        <f t="shared" si="3"/>
        <v>788.87685239999985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781.98119999999994</v>
      </c>
      <c r="AD55" s="11">
        <f>T73*21</f>
        <v>0.11483640000000001</v>
      </c>
      <c r="AE55" s="11">
        <f>U73*310</f>
        <v>6.7808159999999997</v>
      </c>
      <c r="AF55" s="12"/>
      <c r="AG55" s="16">
        <f t="shared" si="7"/>
        <v>788.87685239999985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1.94196118901105</v>
      </c>
      <c r="D57" s="9">
        <v>5.4466674592291699</v>
      </c>
      <c r="E57" s="9">
        <v>0</v>
      </c>
      <c r="F57" s="9">
        <v>0.49408834000000001</v>
      </c>
      <c r="G57" s="9">
        <v>18.181165100000001</v>
      </c>
      <c r="H57" s="9">
        <v>0</v>
      </c>
      <c r="I57" s="9">
        <v>0</v>
      </c>
      <c r="R57" s="358" t="s">
        <v>395</v>
      </c>
      <c r="S57" s="9">
        <v>0</v>
      </c>
      <c r="T57" s="9">
        <v>1.94196118901105</v>
      </c>
      <c r="U57" s="9">
        <v>5.4466674592291699</v>
      </c>
      <c r="V57" s="9">
        <v>0</v>
      </c>
      <c r="W57" s="9">
        <v>0.49408834000000001</v>
      </c>
      <c r="X57" s="9">
        <v>18.181165100000001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0.53416755000000005</v>
      </c>
      <c r="D58" s="11">
        <v>1.3901033199999999E-2</v>
      </c>
      <c r="E58" s="12"/>
      <c r="F58" s="11">
        <v>0.49408834000000001</v>
      </c>
      <c r="G58" s="11">
        <v>18.181165100000001</v>
      </c>
      <c r="H58" s="11">
        <v>0</v>
      </c>
      <c r="I58" s="11">
        <v>0</v>
      </c>
      <c r="R58" s="359" t="s">
        <v>396</v>
      </c>
      <c r="S58" s="12"/>
      <c r="T58" s="11">
        <v>0.53416755000000005</v>
      </c>
      <c r="U58" s="11">
        <v>1.3901033199999999E-2</v>
      </c>
      <c r="V58" s="12"/>
      <c r="W58" s="11">
        <v>0.49408834000000001</v>
      </c>
      <c r="X58" s="11">
        <v>18.181165100000001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3.7319037107428699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3.7319037107428699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1.5051175616808601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1.5051175616808601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0.195745153605446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0.195745153605446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1.4077936390110499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1.4077936390110499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-1.78960979311402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-1.78960979311402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-1.78960979311402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-1.78960979311402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5.0339669952000001</v>
      </c>
      <c r="C65" s="9">
        <v>18.8787542620057</v>
      </c>
      <c r="D65" s="9">
        <v>0.23031958054662699</v>
      </c>
      <c r="E65" s="9">
        <v>0</v>
      </c>
      <c r="F65" s="9">
        <v>0.35499999999999998</v>
      </c>
      <c r="G65" s="9">
        <v>6.2309999999999999</v>
      </c>
      <c r="H65" s="9">
        <v>0.13700000000000001</v>
      </c>
      <c r="I65" s="9">
        <v>1.2E-2</v>
      </c>
      <c r="R65" s="358" t="s">
        <v>403</v>
      </c>
      <c r="S65" s="9">
        <v>5.0339669952000001</v>
      </c>
      <c r="T65" s="9">
        <v>18.8787542620057</v>
      </c>
      <c r="U65" s="9">
        <v>0.23031958054662699</v>
      </c>
      <c r="V65" s="9">
        <v>0</v>
      </c>
      <c r="W65" s="9">
        <v>0.35499999999999998</v>
      </c>
      <c r="X65" s="9">
        <v>6.2309999999999999</v>
      </c>
      <c r="Y65" s="9">
        <v>0.13700000000000001</v>
      </c>
      <c r="Z65" s="9">
        <v>1.2E-2</v>
      </c>
    </row>
    <row r="66" spans="1:26">
      <c r="A66" s="10" t="s">
        <v>80</v>
      </c>
      <c r="B66" s="13">
        <v>0</v>
      </c>
      <c r="C66" s="13">
        <v>12.6007438231662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12.6007438231662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0.1288</v>
      </c>
      <c r="D67" s="13">
        <v>7.7279999999999996E-3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0.1288</v>
      </c>
      <c r="U67" s="13">
        <v>7.7279999999999996E-3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5.0339669952000001</v>
      </c>
      <c r="C68" s="13">
        <v>0.72520499999999999</v>
      </c>
      <c r="D68" s="13">
        <v>1.305369E-2</v>
      </c>
      <c r="E68" s="13">
        <v>0</v>
      </c>
      <c r="F68" s="13">
        <v>0.35499999999999998</v>
      </c>
      <c r="G68" s="13">
        <v>6.2309999999999999</v>
      </c>
      <c r="H68" s="13">
        <v>0.13700000000000001</v>
      </c>
      <c r="I68" s="13">
        <v>1.2E-2</v>
      </c>
      <c r="R68" s="358" t="s">
        <v>406</v>
      </c>
      <c r="S68" s="13">
        <v>5.0339669952000001</v>
      </c>
      <c r="T68" s="13">
        <v>0.72520499999999999</v>
      </c>
      <c r="U68" s="13">
        <v>1.305369E-2</v>
      </c>
      <c r="V68" s="13">
        <v>0</v>
      </c>
      <c r="W68" s="13">
        <v>0.35499999999999998</v>
      </c>
      <c r="X68" s="13">
        <v>6.2309999999999999</v>
      </c>
      <c r="Y68" s="13">
        <v>0.13700000000000001</v>
      </c>
      <c r="Z68" s="13">
        <v>1.2E-2</v>
      </c>
    </row>
    <row r="69" spans="1:26">
      <c r="A69" s="10" t="s">
        <v>92</v>
      </c>
      <c r="B69" s="13">
        <v>0</v>
      </c>
      <c r="C69" s="13">
        <v>5.4240054388395</v>
      </c>
      <c r="D69" s="13">
        <v>0.209537890546627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5.4240054388395</v>
      </c>
      <c r="U69" s="13">
        <v>0.209537890546627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781.98119999999994</v>
      </c>
      <c r="C72" s="9">
        <v>5.4684E-3</v>
      </c>
      <c r="D72" s="9">
        <v>2.18736E-2</v>
      </c>
      <c r="E72" s="9">
        <v>0</v>
      </c>
      <c r="F72" s="9">
        <v>3.5464000000000002</v>
      </c>
      <c r="G72" s="9">
        <v>2.3422000000000001</v>
      </c>
      <c r="H72" s="9">
        <v>0.46629999999999999</v>
      </c>
      <c r="I72" s="9">
        <v>0.2084</v>
      </c>
      <c r="R72" s="358" t="s">
        <v>409</v>
      </c>
      <c r="S72" s="9">
        <v>781.98119999999994</v>
      </c>
      <c r="T72" s="9">
        <v>5.4684E-3</v>
      </c>
      <c r="U72" s="9">
        <v>2.18736E-2</v>
      </c>
      <c r="V72" s="9">
        <v>0</v>
      </c>
      <c r="W72" s="9">
        <v>3.5464000000000002</v>
      </c>
      <c r="X72" s="9">
        <v>2.3422000000000001</v>
      </c>
      <c r="Y72" s="9">
        <v>0.46629999999999999</v>
      </c>
      <c r="Z72" s="9">
        <v>0.2084</v>
      </c>
    </row>
    <row r="73" spans="1:26" ht="26.4">
      <c r="A73" s="10" t="s">
        <v>159</v>
      </c>
      <c r="B73" s="11">
        <v>781.98119999999994</v>
      </c>
      <c r="C73" s="11">
        <v>5.4684E-3</v>
      </c>
      <c r="D73" s="11">
        <v>2.18736E-2</v>
      </c>
      <c r="E73" s="12"/>
      <c r="F73" s="11">
        <v>3.5464000000000002</v>
      </c>
      <c r="G73" s="11">
        <v>2.3422000000000001</v>
      </c>
      <c r="H73" s="11">
        <v>0.46629999999999999</v>
      </c>
      <c r="I73" s="11">
        <v>0.2084</v>
      </c>
      <c r="R73" s="359" t="s">
        <v>410</v>
      </c>
      <c r="S73" s="11">
        <v>781.98119999999994</v>
      </c>
      <c r="T73" s="11">
        <v>5.4684E-3</v>
      </c>
      <c r="U73" s="11">
        <v>2.18736E-2</v>
      </c>
      <c r="V73" s="12"/>
      <c r="W73" s="11">
        <v>3.5464000000000002</v>
      </c>
      <c r="X73" s="11">
        <v>2.3422000000000001</v>
      </c>
      <c r="Y73" s="11">
        <v>0.46629999999999999</v>
      </c>
      <c r="Z73" s="11">
        <v>0.2084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L40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182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-2382.82367453085</v>
      </c>
      <c r="C4" s="9">
        <v>140.26117669339899</v>
      </c>
      <c r="D4" s="9">
        <v>6.7449347870155396</v>
      </c>
      <c r="E4" s="9">
        <v>64.091534981298594</v>
      </c>
      <c r="F4" s="9">
        <v>27.290652570999999</v>
      </c>
      <c r="G4" s="9">
        <v>216.12246360500001</v>
      </c>
      <c r="H4" s="9">
        <v>25.793510973</v>
      </c>
      <c r="I4" s="9">
        <v>38.540232171</v>
      </c>
      <c r="K4" s="8" t="s">
        <v>138</v>
      </c>
      <c r="L4" s="14">
        <v>-2382.82367453085</v>
      </c>
      <c r="M4" s="14">
        <f>C4*21</f>
        <v>2945.484710561379</v>
      </c>
      <c r="N4" s="14">
        <f t="shared" ref="N4:N10" si="0">D4*310</f>
        <v>2090.9297839748174</v>
      </c>
      <c r="O4" s="14">
        <v>64.091534981298594</v>
      </c>
      <c r="P4" s="15">
        <f>SUM(L4:O4)</f>
        <v>2717.6823549866449</v>
      </c>
      <c r="Q4" s="17"/>
      <c r="R4" s="358" t="s">
        <v>344</v>
      </c>
      <c r="S4" s="9">
        <v>-2382.82367453085</v>
      </c>
      <c r="T4" s="9">
        <v>140.26117669339899</v>
      </c>
      <c r="U4" s="9">
        <v>6.7449347870155396</v>
      </c>
      <c r="V4" s="9">
        <v>64.091534981298594</v>
      </c>
      <c r="W4" s="9">
        <v>27.290652570999999</v>
      </c>
      <c r="X4" s="9">
        <v>216.12246360500001</v>
      </c>
      <c r="Y4" s="9">
        <v>25.793510973</v>
      </c>
      <c r="Z4" s="9">
        <v>38.540232171</v>
      </c>
      <c r="AB4" s="358" t="s">
        <v>344</v>
      </c>
      <c r="AC4" s="14">
        <v>-2382.82367453085</v>
      </c>
      <c r="AD4" s="14">
        <f>T4*21</f>
        <v>2945.484710561379</v>
      </c>
      <c r="AE4" s="14">
        <f t="shared" ref="AE4:AE10" si="1">U4*310</f>
        <v>2090.9297839748174</v>
      </c>
      <c r="AF4" s="14">
        <v>64.091534981298594</v>
      </c>
      <c r="AG4" s="15">
        <f>SUM(AC4:AF4)</f>
        <v>2717.6823549866449</v>
      </c>
    </row>
    <row r="5" spans="1:33">
      <c r="A5" s="8" t="s">
        <v>73</v>
      </c>
      <c r="B5" s="9">
        <v>7403.1294282933204</v>
      </c>
      <c r="C5" s="9">
        <v>9.2086910211959996</v>
      </c>
      <c r="D5" s="9">
        <v>0.20045301543460001</v>
      </c>
      <c r="E5" s="9">
        <v>0</v>
      </c>
      <c r="F5" s="9">
        <v>26.442416991000002</v>
      </c>
      <c r="G5" s="9">
        <v>190.38240344499999</v>
      </c>
      <c r="H5" s="9">
        <v>22.019020973</v>
      </c>
      <c r="I5" s="9">
        <v>38.273232170999997</v>
      </c>
      <c r="K5" s="8" t="s">
        <v>73</v>
      </c>
      <c r="L5" s="14">
        <v>7403.1294282933204</v>
      </c>
      <c r="M5" s="14">
        <f t="shared" ref="M5:M10" si="2">C5*21</f>
        <v>193.38251144511599</v>
      </c>
      <c r="N5" s="14">
        <f t="shared" si="0"/>
        <v>62.140434784726004</v>
      </c>
      <c r="O5" s="14">
        <v>0</v>
      </c>
      <c r="P5" s="15">
        <f t="shared" ref="P5:P56" si="3">SUM(L5:O5)</f>
        <v>7658.6523745231616</v>
      </c>
      <c r="R5" s="358" t="s">
        <v>345</v>
      </c>
      <c r="S5" s="9">
        <v>7403.1294282933204</v>
      </c>
      <c r="T5" s="9">
        <v>9.2086910211959996</v>
      </c>
      <c r="U5" s="9">
        <v>0.20045301543460001</v>
      </c>
      <c r="V5" s="9">
        <v>0</v>
      </c>
      <c r="W5" s="9">
        <v>26.442416991000002</v>
      </c>
      <c r="X5" s="9">
        <v>190.38240344499999</v>
      </c>
      <c r="Y5" s="9">
        <v>22.019020973</v>
      </c>
      <c r="Z5" s="9">
        <v>38.273232170999997</v>
      </c>
      <c r="AB5" s="358" t="s">
        <v>345</v>
      </c>
      <c r="AC5" s="14">
        <v>7403.1294282933204</v>
      </c>
      <c r="AD5" s="14">
        <f t="shared" ref="AD5:AD10" si="4">T5*21</f>
        <v>193.38251144511599</v>
      </c>
      <c r="AE5" s="14">
        <f t="shared" si="1"/>
        <v>62.140434784726004</v>
      </c>
      <c r="AF5" s="14">
        <v>0</v>
      </c>
      <c r="AG5" s="15">
        <f t="shared" ref="AG5:AG30" si="5">SUM(AC5:AF5)</f>
        <v>7658.6523745231616</v>
      </c>
    </row>
    <row r="6" spans="1:33">
      <c r="A6" s="8" t="s">
        <v>77</v>
      </c>
      <c r="B6" s="9">
        <v>7399.0773718255996</v>
      </c>
      <c r="C6" s="9">
        <v>4.8630855718759998</v>
      </c>
      <c r="D6" s="9">
        <v>0.20045301543460001</v>
      </c>
      <c r="E6" s="9">
        <v>0</v>
      </c>
      <c r="F6" s="9">
        <v>26.442416991000002</v>
      </c>
      <c r="G6" s="9">
        <v>190.38240344499999</v>
      </c>
      <c r="H6" s="9">
        <v>16.750387828000001</v>
      </c>
      <c r="I6" s="9">
        <v>38.273232170999997</v>
      </c>
      <c r="K6" s="8" t="s">
        <v>77</v>
      </c>
      <c r="L6" s="14">
        <v>7399.0773718255996</v>
      </c>
      <c r="M6" s="14">
        <f t="shared" si="2"/>
        <v>102.12479700939599</v>
      </c>
      <c r="N6" s="14">
        <f t="shared" si="0"/>
        <v>62.140434784726004</v>
      </c>
      <c r="O6" s="14">
        <v>0</v>
      </c>
      <c r="P6" s="15">
        <f t="shared" si="3"/>
        <v>7563.3426036197216</v>
      </c>
      <c r="R6" s="358" t="s">
        <v>346</v>
      </c>
      <c r="S6" s="9">
        <v>7399.0773718255996</v>
      </c>
      <c r="T6" s="9">
        <v>4.8630855718759998</v>
      </c>
      <c r="U6" s="9">
        <v>0.20045301543460001</v>
      </c>
      <c r="V6" s="9">
        <v>0</v>
      </c>
      <c r="W6" s="9">
        <v>26.442416991000002</v>
      </c>
      <c r="X6" s="9">
        <v>190.38240344499999</v>
      </c>
      <c r="Y6" s="9">
        <v>16.750387828000001</v>
      </c>
      <c r="Z6" s="9">
        <v>38.273232170999997</v>
      </c>
      <c r="AB6" s="358" t="s">
        <v>346</v>
      </c>
      <c r="AC6" s="14">
        <v>7399.0773718255996</v>
      </c>
      <c r="AD6" s="14">
        <f t="shared" si="4"/>
        <v>102.12479700939599</v>
      </c>
      <c r="AE6" s="14">
        <f t="shared" si="1"/>
        <v>62.140434784726004</v>
      </c>
      <c r="AF6" s="14">
        <v>0</v>
      </c>
      <c r="AG6" s="15">
        <f t="shared" si="5"/>
        <v>7563.3426036197216</v>
      </c>
    </row>
    <row r="7" spans="1:33">
      <c r="A7" s="10" t="s">
        <v>81</v>
      </c>
      <c r="B7" s="11">
        <v>1690.6322156616</v>
      </c>
      <c r="C7" s="11">
        <v>2.4502257456000001E-2</v>
      </c>
      <c r="D7" s="11">
        <v>2.2827807225599999E-2</v>
      </c>
      <c r="E7" s="12"/>
      <c r="F7" s="11">
        <v>3.5389302059999999</v>
      </c>
      <c r="G7" s="11">
        <v>1.5073706870000001</v>
      </c>
      <c r="H7" s="11">
        <v>0.164597508</v>
      </c>
      <c r="I7" s="11">
        <v>24.234553055999999</v>
      </c>
      <c r="K7" s="10" t="s">
        <v>81</v>
      </c>
      <c r="L7" s="11">
        <v>1690.6322156616</v>
      </c>
      <c r="M7" s="13">
        <f t="shared" si="2"/>
        <v>0.51454740657600007</v>
      </c>
      <c r="N7" s="11">
        <f t="shared" si="0"/>
        <v>7.0766202399360001</v>
      </c>
      <c r="O7" s="12"/>
      <c r="P7" s="16">
        <f t="shared" si="3"/>
        <v>1698.2233833081118</v>
      </c>
      <c r="R7" s="359" t="s">
        <v>347</v>
      </c>
      <c r="S7" s="11">
        <v>1690.6322156616</v>
      </c>
      <c r="T7" s="11">
        <v>2.4502257456000001E-2</v>
      </c>
      <c r="U7" s="11">
        <v>2.2827807225599999E-2</v>
      </c>
      <c r="V7" s="12"/>
      <c r="W7" s="11">
        <v>3.5389302059999999</v>
      </c>
      <c r="X7" s="11">
        <v>1.5073706870000001</v>
      </c>
      <c r="Y7" s="11">
        <v>0.164597508</v>
      </c>
      <c r="Z7" s="11">
        <v>24.234553055999999</v>
      </c>
      <c r="AB7" s="359" t="s">
        <v>347</v>
      </c>
      <c r="AC7" s="11">
        <v>1690.6322156616</v>
      </c>
      <c r="AD7" s="13">
        <f t="shared" si="4"/>
        <v>0.51454740657600007</v>
      </c>
      <c r="AE7" s="11">
        <f t="shared" si="1"/>
        <v>7.0766202399360001</v>
      </c>
      <c r="AF7" s="12"/>
      <c r="AG7" s="16">
        <f t="shared" si="5"/>
        <v>1698.2233833081118</v>
      </c>
    </row>
    <row r="8" spans="1:33" ht="26.4">
      <c r="A8" s="10" t="s">
        <v>85</v>
      </c>
      <c r="B8" s="11">
        <v>598.30295382700001</v>
      </c>
      <c r="C8" s="11">
        <v>2.6176785139999999E-2</v>
      </c>
      <c r="D8" s="11">
        <v>4.1623806480000003E-3</v>
      </c>
      <c r="E8" s="12"/>
      <c r="F8" s="11">
        <v>2.0747938339999998</v>
      </c>
      <c r="G8" s="11">
        <v>1.5177830699999999</v>
      </c>
      <c r="H8" s="11">
        <v>0.28895635400000003</v>
      </c>
      <c r="I8" s="11">
        <v>1.300096232</v>
      </c>
      <c r="K8" s="10" t="s">
        <v>85</v>
      </c>
      <c r="L8" s="11">
        <v>598.30295382700001</v>
      </c>
      <c r="M8" s="13">
        <f t="shared" si="2"/>
        <v>0.54971248793999994</v>
      </c>
      <c r="N8" s="11">
        <f t="shared" si="0"/>
        <v>1.2903380008800001</v>
      </c>
      <c r="O8" s="12"/>
      <c r="P8" s="16">
        <f t="shared" si="3"/>
        <v>600.14300431582001</v>
      </c>
      <c r="R8" s="359" t="s">
        <v>348</v>
      </c>
      <c r="S8" s="11">
        <v>598.30295382700001</v>
      </c>
      <c r="T8" s="11">
        <v>2.6176785139999999E-2</v>
      </c>
      <c r="U8" s="11">
        <v>4.1623806480000003E-3</v>
      </c>
      <c r="V8" s="12"/>
      <c r="W8" s="11">
        <v>2.0747938339999998</v>
      </c>
      <c r="X8" s="11">
        <v>1.5177830699999999</v>
      </c>
      <c r="Y8" s="11">
        <v>0.28895635400000003</v>
      </c>
      <c r="Z8" s="11">
        <v>1.300096232</v>
      </c>
      <c r="AB8" s="359" t="s">
        <v>348</v>
      </c>
      <c r="AC8" s="11">
        <v>598.30295382700001</v>
      </c>
      <c r="AD8" s="13">
        <f t="shared" si="4"/>
        <v>0.54971248793999994</v>
      </c>
      <c r="AE8" s="11">
        <f t="shared" si="1"/>
        <v>1.2903380008800001</v>
      </c>
      <c r="AF8" s="12"/>
      <c r="AG8" s="16">
        <f t="shared" si="5"/>
        <v>600.14300431582001</v>
      </c>
    </row>
    <row r="9" spans="1:33">
      <c r="A9" s="10" t="s">
        <v>89</v>
      </c>
      <c r="B9" s="11">
        <v>3231.937649121</v>
      </c>
      <c r="C9" s="11">
        <v>0.97556538597999998</v>
      </c>
      <c r="D9" s="11">
        <v>0.14961693213999999</v>
      </c>
      <c r="E9" s="12"/>
      <c r="F9" s="11">
        <v>18.899899999999999</v>
      </c>
      <c r="G9" s="11">
        <v>69.377600000000001</v>
      </c>
      <c r="H9" s="11">
        <v>9.5058600000000002</v>
      </c>
      <c r="I9" s="11">
        <v>3.4450000000000001E-2</v>
      </c>
      <c r="K9" s="10" t="s">
        <v>89</v>
      </c>
      <c r="L9" s="11">
        <v>3231.937649121</v>
      </c>
      <c r="M9" s="13">
        <f t="shared" si="2"/>
        <v>20.486873105579999</v>
      </c>
      <c r="N9" s="11">
        <f t="shared" si="0"/>
        <v>46.381248963399997</v>
      </c>
      <c r="O9" s="12"/>
      <c r="P9" s="16">
        <f t="shared" si="3"/>
        <v>3298.8057711899801</v>
      </c>
      <c r="R9" s="359" t="s">
        <v>349</v>
      </c>
      <c r="S9" s="11">
        <v>3231.937649121</v>
      </c>
      <c r="T9" s="11">
        <v>0.97556538597999998</v>
      </c>
      <c r="U9" s="11">
        <v>0.14961693213999999</v>
      </c>
      <c r="V9" s="12"/>
      <c r="W9" s="11">
        <v>18.899899999999999</v>
      </c>
      <c r="X9" s="11">
        <v>69.377600000000001</v>
      </c>
      <c r="Y9" s="11">
        <v>9.5058600000000002</v>
      </c>
      <c r="Z9" s="11">
        <v>3.4450000000000001E-2</v>
      </c>
      <c r="AB9" s="359" t="s">
        <v>349</v>
      </c>
      <c r="AC9" s="11">
        <v>3231.937649121</v>
      </c>
      <c r="AD9" s="13">
        <f t="shared" si="4"/>
        <v>20.486873105579999</v>
      </c>
      <c r="AE9" s="11">
        <f t="shared" si="1"/>
        <v>46.381248963399997</v>
      </c>
      <c r="AF9" s="12"/>
      <c r="AG9" s="16">
        <f t="shared" si="5"/>
        <v>3298.8057711899801</v>
      </c>
    </row>
    <row r="10" spans="1:33">
      <c r="A10" s="10" t="s">
        <v>93</v>
      </c>
      <c r="B10" s="11">
        <v>1878.204553216</v>
      </c>
      <c r="C10" s="11">
        <v>3.8368411433</v>
      </c>
      <c r="D10" s="11">
        <v>2.3845895421000001E-2</v>
      </c>
      <c r="E10" s="12"/>
      <c r="F10" s="11">
        <v>1.9287929509999999</v>
      </c>
      <c r="G10" s="11">
        <v>117.97964968799999</v>
      </c>
      <c r="H10" s="11">
        <v>6.7909739660000001</v>
      </c>
      <c r="I10" s="11">
        <v>12.704132883</v>
      </c>
      <c r="K10" s="10" t="s">
        <v>93</v>
      </c>
      <c r="L10" s="11">
        <v>1878.204553216</v>
      </c>
      <c r="M10" s="13">
        <f t="shared" si="2"/>
        <v>80.573664009300003</v>
      </c>
      <c r="N10" s="11">
        <f t="shared" si="0"/>
        <v>7.3922275805100002</v>
      </c>
      <c r="O10" s="12"/>
      <c r="P10" s="16">
        <f t="shared" si="3"/>
        <v>1966.1704448058101</v>
      </c>
      <c r="R10" s="359" t="s">
        <v>350</v>
      </c>
      <c r="S10" s="11">
        <v>1878.204553216</v>
      </c>
      <c r="T10" s="11">
        <v>3.8368411433</v>
      </c>
      <c r="U10" s="11">
        <v>2.3845895421000001E-2</v>
      </c>
      <c r="V10" s="12"/>
      <c r="W10" s="11">
        <v>1.9287929509999999</v>
      </c>
      <c r="X10" s="11">
        <v>117.97964968799999</v>
      </c>
      <c r="Y10" s="11">
        <v>6.7909739660000001</v>
      </c>
      <c r="Z10" s="11">
        <v>12.704132883</v>
      </c>
      <c r="AB10" s="359" t="s">
        <v>350</v>
      </c>
      <c r="AC10" s="11">
        <v>1878.204553216</v>
      </c>
      <c r="AD10" s="13">
        <f t="shared" si="4"/>
        <v>80.573664009300003</v>
      </c>
      <c r="AE10" s="11">
        <f t="shared" si="1"/>
        <v>7.3922275805100002</v>
      </c>
      <c r="AF10" s="12"/>
      <c r="AG10" s="16">
        <f t="shared" si="5"/>
        <v>1966.1704448058101</v>
      </c>
    </row>
    <row r="11" spans="1:33">
      <c r="A11" s="8" t="s">
        <v>96</v>
      </c>
      <c r="B11" s="9">
        <v>4.0520564677169997</v>
      </c>
      <c r="C11" s="9">
        <v>4.3456054493199998</v>
      </c>
      <c r="D11" s="9">
        <v>0</v>
      </c>
      <c r="E11" s="9">
        <v>0</v>
      </c>
      <c r="F11" s="9">
        <v>0</v>
      </c>
      <c r="G11" s="9">
        <v>0</v>
      </c>
      <c r="H11" s="9">
        <v>5.2686331449999999</v>
      </c>
      <c r="I11" s="9">
        <v>0</v>
      </c>
      <c r="K11" s="8" t="s">
        <v>96</v>
      </c>
      <c r="L11" s="14">
        <v>4.0520564677169997</v>
      </c>
      <c r="M11" s="14">
        <f>C11*21</f>
        <v>91.25771443571999</v>
      </c>
      <c r="N11" s="14">
        <v>0</v>
      </c>
      <c r="O11" s="14">
        <v>0</v>
      </c>
      <c r="P11" s="15">
        <f t="shared" si="3"/>
        <v>95.309770903436984</v>
      </c>
      <c r="R11" s="358" t="s">
        <v>351</v>
      </c>
      <c r="S11" s="9">
        <v>4.0520564677169997</v>
      </c>
      <c r="T11" s="9">
        <v>4.3456054493199998</v>
      </c>
      <c r="U11" s="9">
        <v>0</v>
      </c>
      <c r="V11" s="9">
        <v>0</v>
      </c>
      <c r="W11" s="9">
        <v>0</v>
      </c>
      <c r="X11" s="9">
        <v>0</v>
      </c>
      <c r="Y11" s="9">
        <v>5.2686331449999999</v>
      </c>
      <c r="Z11" s="9">
        <v>0</v>
      </c>
      <c r="AB11" s="358" t="s">
        <v>351</v>
      </c>
      <c r="AC11" s="14">
        <v>4.0520564677169997</v>
      </c>
      <c r="AD11" s="14">
        <f>T11*21</f>
        <v>91.25771443571999</v>
      </c>
      <c r="AE11" s="14">
        <v>0</v>
      </c>
      <c r="AF11" s="14">
        <v>0</v>
      </c>
      <c r="AG11" s="15">
        <f t="shared" si="5"/>
        <v>95.309770903436984</v>
      </c>
    </row>
    <row r="12" spans="1:33">
      <c r="A12" s="10" t="s">
        <v>99</v>
      </c>
      <c r="B12" s="11">
        <v>1.8070884</v>
      </c>
      <c r="C12" s="11">
        <v>0.61528311000000002</v>
      </c>
      <c r="D12" s="11">
        <v>0</v>
      </c>
      <c r="E12" s="12"/>
      <c r="F12" s="11">
        <v>0</v>
      </c>
      <c r="G12" s="11">
        <v>0</v>
      </c>
      <c r="H12" s="11">
        <v>1.3291200000000001</v>
      </c>
      <c r="I12" s="11">
        <v>0</v>
      </c>
      <c r="K12" s="10" t="s">
        <v>99</v>
      </c>
      <c r="L12" s="11">
        <v>1.8070884</v>
      </c>
      <c r="M12" s="11">
        <f>C12*21</f>
        <v>12.92094531</v>
      </c>
      <c r="N12" s="11">
        <v>0</v>
      </c>
      <c r="O12" s="12"/>
      <c r="P12" s="16">
        <f t="shared" si="3"/>
        <v>14.72803371</v>
      </c>
      <c r="R12" s="359" t="s">
        <v>352</v>
      </c>
      <c r="S12" s="11">
        <v>1.8070884</v>
      </c>
      <c r="T12" s="11">
        <v>0.61528311000000002</v>
      </c>
      <c r="U12" s="11">
        <v>0</v>
      </c>
      <c r="V12" s="12"/>
      <c r="W12" s="11">
        <v>0</v>
      </c>
      <c r="X12" s="11">
        <v>0</v>
      </c>
      <c r="Y12" s="11">
        <v>1.3291200000000001</v>
      </c>
      <c r="Z12" s="11">
        <v>0</v>
      </c>
      <c r="AB12" s="359" t="s">
        <v>352</v>
      </c>
      <c r="AC12" s="11">
        <v>1.8070884</v>
      </c>
      <c r="AD12" s="11">
        <f>T12*21</f>
        <v>12.92094531</v>
      </c>
      <c r="AE12" s="11">
        <v>0</v>
      </c>
      <c r="AF12" s="12"/>
      <c r="AG12" s="16">
        <f t="shared" si="5"/>
        <v>14.72803371</v>
      </c>
    </row>
    <row r="13" spans="1:33">
      <c r="A13" s="10" t="s">
        <v>102</v>
      </c>
      <c r="B13" s="11">
        <v>2.2449680677170001</v>
      </c>
      <c r="C13" s="11">
        <v>3.7303223393199998</v>
      </c>
      <c r="D13" s="11">
        <v>0</v>
      </c>
      <c r="E13" s="12"/>
      <c r="F13" s="11">
        <v>0</v>
      </c>
      <c r="G13" s="11">
        <v>0</v>
      </c>
      <c r="H13" s="11">
        <v>3.9395131449999998</v>
      </c>
      <c r="I13" s="11">
        <v>0</v>
      </c>
      <c r="K13" s="10" t="s">
        <v>102</v>
      </c>
      <c r="L13" s="11">
        <v>2.2449680677170001</v>
      </c>
      <c r="M13" s="11">
        <f>C13*21</f>
        <v>78.336769125719997</v>
      </c>
      <c r="N13" s="11">
        <v>0</v>
      </c>
      <c r="O13" s="12"/>
      <c r="P13" s="16">
        <f t="shared" si="3"/>
        <v>80.581737193436993</v>
      </c>
      <c r="R13" s="359" t="s">
        <v>353</v>
      </c>
      <c r="S13" s="11">
        <v>2.2449680677170001</v>
      </c>
      <c r="T13" s="11">
        <v>3.7303223393199998</v>
      </c>
      <c r="U13" s="11">
        <v>0</v>
      </c>
      <c r="V13" s="12"/>
      <c r="W13" s="11">
        <v>0</v>
      </c>
      <c r="X13" s="11">
        <v>0</v>
      </c>
      <c r="Y13" s="11">
        <v>3.9395131449999998</v>
      </c>
      <c r="Z13" s="11">
        <v>0</v>
      </c>
      <c r="AB13" s="359" t="s">
        <v>353</v>
      </c>
      <c r="AC13" s="11">
        <v>2.2449680677170001</v>
      </c>
      <c r="AD13" s="11">
        <f>T13*21</f>
        <v>78.336769125719997</v>
      </c>
      <c r="AE13" s="11">
        <v>0</v>
      </c>
      <c r="AF13" s="12"/>
      <c r="AG13" s="16">
        <f t="shared" si="5"/>
        <v>80.581737193436993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504.956888930905</v>
      </c>
      <c r="M15" s="14">
        <f>C16*21</f>
        <v>0</v>
      </c>
      <c r="N15" s="14">
        <f>D16*310</f>
        <v>3.1E-2</v>
      </c>
      <c r="O15" s="14">
        <v>64.091534981298594</v>
      </c>
      <c r="P15" s="15">
        <f t="shared" si="3"/>
        <v>569.07942391220354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504.956888930905</v>
      </c>
      <c r="AD15" s="14">
        <f>T16*21</f>
        <v>0</v>
      </c>
      <c r="AE15" s="14">
        <f>U16*310</f>
        <v>3.1E-2</v>
      </c>
      <c r="AF15" s="14">
        <v>64.091534981298594</v>
      </c>
      <c r="AG15" s="15">
        <f t="shared" si="5"/>
        <v>569.07942391220354</v>
      </c>
    </row>
    <row r="16" spans="1:33" ht="26.4">
      <c r="A16" s="8" t="s">
        <v>74</v>
      </c>
      <c r="B16" s="9">
        <v>504.956888930905</v>
      </c>
      <c r="C16" s="9">
        <v>0</v>
      </c>
      <c r="D16" s="9">
        <v>1E-4</v>
      </c>
      <c r="E16" s="9">
        <v>64.091534981298594</v>
      </c>
      <c r="F16" s="9">
        <v>8.2900000000000005E-3</v>
      </c>
      <c r="G16" s="9">
        <v>1.43289</v>
      </c>
      <c r="H16" s="9">
        <v>3.6414900000000001</v>
      </c>
      <c r="I16" s="9">
        <v>0.255</v>
      </c>
      <c r="K16" s="8" t="s">
        <v>78</v>
      </c>
      <c r="L16" s="14">
        <v>494.31541057757101</v>
      </c>
      <c r="M16" s="14">
        <v>0</v>
      </c>
      <c r="N16" s="14">
        <v>0</v>
      </c>
      <c r="O16" s="14">
        <v>0</v>
      </c>
      <c r="P16" s="15">
        <f t="shared" si="3"/>
        <v>494.31541057757101</v>
      </c>
      <c r="R16" s="358" t="s">
        <v>356</v>
      </c>
      <c r="S16" s="9">
        <v>504.956888930905</v>
      </c>
      <c r="T16" s="9">
        <v>0</v>
      </c>
      <c r="U16" s="9">
        <v>1E-4</v>
      </c>
      <c r="V16" s="9">
        <v>64.091534981298594</v>
      </c>
      <c r="W16" s="9">
        <v>8.2900000000000005E-3</v>
      </c>
      <c r="X16" s="9">
        <v>1.43289</v>
      </c>
      <c r="Y16" s="9">
        <v>3.6414900000000001</v>
      </c>
      <c r="Z16" s="9">
        <v>0.255</v>
      </c>
      <c r="AB16" s="358" t="s">
        <v>357</v>
      </c>
      <c r="AC16" s="14">
        <v>494.31541057757101</v>
      </c>
      <c r="AD16" s="14">
        <v>0</v>
      </c>
      <c r="AE16" s="14">
        <v>0</v>
      </c>
      <c r="AF16" s="14">
        <v>0</v>
      </c>
      <c r="AG16" s="15">
        <f t="shared" si="5"/>
        <v>494.31541057757101</v>
      </c>
    </row>
    <row r="17" spans="1:33">
      <c r="A17" s="8" t="s">
        <v>78</v>
      </c>
      <c r="B17" s="9">
        <v>494.31541057757101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479.03626808572102</v>
      </c>
      <c r="M17" s="12"/>
      <c r="N17" s="12"/>
      <c r="O17" s="12"/>
      <c r="P17" s="16">
        <f t="shared" si="3"/>
        <v>479.03626808572102</v>
      </c>
      <c r="R17" s="358" t="s">
        <v>357</v>
      </c>
      <c r="S17" s="9">
        <v>494.31541057757101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479.03626808572102</v>
      </c>
      <c r="AD17" s="12"/>
      <c r="AE17" s="12"/>
      <c r="AF17" s="12"/>
      <c r="AG17" s="16">
        <f t="shared" si="5"/>
        <v>479.03626808572102</v>
      </c>
    </row>
    <row r="18" spans="1:33">
      <c r="A18" s="10" t="s">
        <v>82</v>
      </c>
      <c r="B18" s="11">
        <v>479.03626808572102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1.9928999999999999</v>
      </c>
      <c r="M18" s="12"/>
      <c r="N18" s="12"/>
      <c r="O18" s="12"/>
      <c r="P18" s="16">
        <f t="shared" si="3"/>
        <v>1.9928999999999999</v>
      </c>
      <c r="R18" s="359" t="s">
        <v>358</v>
      </c>
      <c r="S18" s="11">
        <v>479.03626808572102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1.9928999999999999</v>
      </c>
      <c r="AD18" s="12"/>
      <c r="AE18" s="12"/>
      <c r="AF18" s="12"/>
      <c r="AG18" s="16">
        <f t="shared" si="5"/>
        <v>1.9928999999999999</v>
      </c>
    </row>
    <row r="19" spans="1:33">
      <c r="A19" s="10" t="s">
        <v>86</v>
      </c>
      <c r="B19" s="11">
        <v>1.9928999999999999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0.44060698500000001</v>
      </c>
      <c r="M19" s="12"/>
      <c r="N19" s="12"/>
      <c r="O19" s="12"/>
      <c r="P19" s="16">
        <f t="shared" si="3"/>
        <v>0.44060698500000001</v>
      </c>
      <c r="R19" s="359" t="s">
        <v>359</v>
      </c>
      <c r="S19" s="11">
        <v>1.9928999999999999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0.44060698500000001</v>
      </c>
      <c r="AD19" s="12"/>
      <c r="AE19" s="12"/>
      <c r="AF19" s="12"/>
      <c r="AG19" s="16">
        <f t="shared" si="5"/>
        <v>0.44060698500000001</v>
      </c>
    </row>
    <row r="20" spans="1:33">
      <c r="A20" s="10" t="s">
        <v>90</v>
      </c>
      <c r="B20" s="11">
        <v>0.44060698500000001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12.845635506850501</v>
      </c>
      <c r="M20" s="12"/>
      <c r="N20" s="12"/>
      <c r="O20" s="12"/>
      <c r="P20" s="16">
        <f t="shared" si="3"/>
        <v>12.845635506850501</v>
      </c>
      <c r="R20" s="359" t="s">
        <v>360</v>
      </c>
      <c r="S20" s="11">
        <v>0.44060698500000001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12.845635506850501</v>
      </c>
      <c r="AD20" s="12"/>
      <c r="AE20" s="12"/>
      <c r="AF20" s="12"/>
      <c r="AG20" s="16">
        <f t="shared" si="5"/>
        <v>12.845635506850501</v>
      </c>
    </row>
    <row r="21" spans="1:33">
      <c r="A21" s="10" t="s">
        <v>94</v>
      </c>
      <c r="B21" s="11">
        <v>12.845635506850501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2.2297050199999999</v>
      </c>
      <c r="M21" s="14">
        <v>0</v>
      </c>
      <c r="N21" s="14">
        <v>0</v>
      </c>
      <c r="O21" s="14">
        <v>0</v>
      </c>
      <c r="P21" s="15">
        <f t="shared" si="3"/>
        <v>2.2297050199999999</v>
      </c>
      <c r="R21" s="359" t="s">
        <v>361</v>
      </c>
      <c r="S21" s="11">
        <v>12.845635506850501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2.2297050199999999</v>
      </c>
      <c r="AD21" s="14">
        <v>0</v>
      </c>
      <c r="AE21" s="14">
        <v>0</v>
      </c>
      <c r="AF21" s="14">
        <v>0</v>
      </c>
      <c r="AG21" s="15">
        <f t="shared" si="5"/>
        <v>2.2297050199999999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5.1214019999999999E-2</v>
      </c>
      <c r="M22" s="11">
        <v>0</v>
      </c>
      <c r="N22" s="12"/>
      <c r="O22" s="12"/>
      <c r="P22" s="16">
        <f t="shared" si="3"/>
        <v>5.1214019999999999E-2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5.1214019999999999E-2</v>
      </c>
      <c r="AD22" s="11">
        <v>0</v>
      </c>
      <c r="AE22" s="12"/>
      <c r="AF22" s="12"/>
      <c r="AG22" s="16">
        <f t="shared" si="5"/>
        <v>5.1214019999999999E-2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8.4117733333333309</v>
      </c>
      <c r="M23" s="14">
        <v>0</v>
      </c>
      <c r="N23" s="14">
        <v>0</v>
      </c>
      <c r="O23" s="14">
        <v>0</v>
      </c>
      <c r="P23" s="15">
        <f t="shared" si="3"/>
        <v>8.4117733333333309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8.4117733333333309</v>
      </c>
      <c r="AD23" s="14">
        <v>0</v>
      </c>
      <c r="AE23" s="14">
        <v>0</v>
      </c>
      <c r="AF23" s="14">
        <v>0</v>
      </c>
      <c r="AG23" s="15">
        <f t="shared" si="5"/>
        <v>8.4117733333333309</v>
      </c>
    </row>
    <row r="24" spans="1:33">
      <c r="A24" s="8" t="s">
        <v>97</v>
      </c>
      <c r="B24" s="9">
        <v>2.2297050199999999</v>
      </c>
      <c r="C24" s="9">
        <v>0</v>
      </c>
      <c r="D24" s="9">
        <v>0</v>
      </c>
      <c r="E24" s="9">
        <v>0</v>
      </c>
      <c r="F24" s="9">
        <v>6.0000000000000001E-3</v>
      </c>
      <c r="G24" s="9">
        <v>1.42031</v>
      </c>
      <c r="H24" s="9">
        <v>0</v>
      </c>
      <c r="I24" s="9">
        <v>0.25040000000000001</v>
      </c>
      <c r="K24" s="10" t="s">
        <v>105</v>
      </c>
      <c r="L24" s="11">
        <v>8.4039999999999999</v>
      </c>
      <c r="M24" s="12"/>
      <c r="N24" s="12"/>
      <c r="O24" s="12"/>
      <c r="P24" s="16">
        <f t="shared" si="3"/>
        <v>8.4039999999999999</v>
      </c>
      <c r="R24" s="358" t="s">
        <v>364</v>
      </c>
      <c r="S24" s="9">
        <v>2.2297050199999999</v>
      </c>
      <c r="T24" s="9">
        <v>0</v>
      </c>
      <c r="U24" s="9">
        <v>0</v>
      </c>
      <c r="V24" s="9">
        <v>0</v>
      </c>
      <c r="W24" s="9">
        <v>6.0000000000000001E-3</v>
      </c>
      <c r="X24" s="9">
        <v>1.42031</v>
      </c>
      <c r="Y24" s="9">
        <v>0</v>
      </c>
      <c r="Z24" s="9">
        <v>0.25040000000000001</v>
      </c>
      <c r="AB24" s="359" t="s">
        <v>368</v>
      </c>
      <c r="AC24" s="11">
        <v>8.4039999999999999</v>
      </c>
      <c r="AD24" s="12"/>
      <c r="AE24" s="12"/>
      <c r="AF24" s="12"/>
      <c r="AG24" s="16">
        <f t="shared" si="5"/>
        <v>8.4039999999999999</v>
      </c>
    </row>
    <row r="25" spans="1:33">
      <c r="A25" s="10" t="s">
        <v>100</v>
      </c>
      <c r="B25" s="11">
        <v>5.1214019999999999E-2</v>
      </c>
      <c r="C25" s="11">
        <v>0</v>
      </c>
      <c r="D25" s="12"/>
      <c r="E25" s="12"/>
      <c r="F25" s="11">
        <v>6.0000000000000001E-3</v>
      </c>
      <c r="G25" s="11">
        <v>3.3000000000000002E-2</v>
      </c>
      <c r="H25" s="11">
        <v>0</v>
      </c>
      <c r="I25" s="11">
        <v>0</v>
      </c>
      <c r="K25" s="10" t="s">
        <v>107</v>
      </c>
      <c r="L25" s="11">
        <v>7.7733333333333404E-3</v>
      </c>
      <c r="M25" s="12"/>
      <c r="N25" s="12"/>
      <c r="O25" s="12"/>
      <c r="P25" s="16">
        <f t="shared" si="3"/>
        <v>7.7733333333333404E-3</v>
      </c>
      <c r="R25" s="359" t="s">
        <v>365</v>
      </c>
      <c r="S25" s="11">
        <v>5.1214019999999999E-2</v>
      </c>
      <c r="T25" s="11">
        <v>0</v>
      </c>
      <c r="U25" s="12"/>
      <c r="V25" s="12"/>
      <c r="W25" s="11">
        <v>6.0000000000000001E-3</v>
      </c>
      <c r="X25" s="11">
        <v>3.3000000000000002E-2</v>
      </c>
      <c r="Y25" s="11">
        <v>0</v>
      </c>
      <c r="Z25" s="11">
        <v>0</v>
      </c>
      <c r="AB25" s="359" t="s">
        <v>369</v>
      </c>
      <c r="AC25" s="11">
        <v>7.7733333333333404E-3</v>
      </c>
      <c r="AD25" s="12"/>
      <c r="AE25" s="12"/>
      <c r="AF25" s="12"/>
      <c r="AG25" s="16">
        <f t="shared" si="5"/>
        <v>7.7733333333333404E-3</v>
      </c>
    </row>
    <row r="26" spans="1:33" ht="26.4">
      <c r="A26" s="122" t="s">
        <v>194</v>
      </c>
      <c r="B26" s="123">
        <v>2.1784910000000002</v>
      </c>
      <c r="C26" s="123">
        <v>0</v>
      </c>
      <c r="D26" s="123">
        <v>0</v>
      </c>
      <c r="E26" s="123">
        <v>0</v>
      </c>
      <c r="F26" s="123">
        <v>0</v>
      </c>
      <c r="G26" s="123">
        <v>1.38731</v>
      </c>
      <c r="H26" s="123">
        <v>0</v>
      </c>
      <c r="I26" s="123">
        <v>0.25040000000000001</v>
      </c>
      <c r="K26" s="8" t="s">
        <v>109</v>
      </c>
      <c r="L26" s="14">
        <v>0</v>
      </c>
      <c r="M26" s="14">
        <v>0</v>
      </c>
      <c r="N26" s="14">
        <v>0</v>
      </c>
      <c r="O26" s="14">
        <v>64.091534981298594</v>
      </c>
      <c r="P26" s="15">
        <f t="shared" si="3"/>
        <v>64.091534981298594</v>
      </c>
      <c r="R26" s="359" t="s">
        <v>366</v>
      </c>
      <c r="S26" s="123">
        <v>2.1784910000000002</v>
      </c>
      <c r="T26" s="123">
        <v>0</v>
      </c>
      <c r="U26" s="123">
        <v>0</v>
      </c>
      <c r="V26" s="123">
        <v>0</v>
      </c>
      <c r="W26" s="123">
        <v>0</v>
      </c>
      <c r="X26" s="123">
        <v>1.38731</v>
      </c>
      <c r="Y26" s="123">
        <v>0</v>
      </c>
      <c r="Z26" s="123">
        <v>0.25040000000000001</v>
      </c>
      <c r="AB26" s="358" t="s">
        <v>373</v>
      </c>
      <c r="AC26" s="14">
        <v>0</v>
      </c>
      <c r="AD26" s="14">
        <v>0</v>
      </c>
      <c r="AE26" s="14">
        <v>0</v>
      </c>
      <c r="AF26" s="14">
        <v>64.091534981298594</v>
      </c>
      <c r="AG26" s="15">
        <f t="shared" si="5"/>
        <v>64.091534981298594</v>
      </c>
    </row>
    <row r="27" spans="1:33" ht="26.4">
      <c r="A27" s="8" t="s">
        <v>103</v>
      </c>
      <c r="B27" s="9">
        <v>8.4117733333333309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1.423</v>
      </c>
      <c r="I27" s="9">
        <v>0</v>
      </c>
      <c r="K27" s="10" t="s">
        <v>111</v>
      </c>
      <c r="L27" s="12"/>
      <c r="M27" s="12"/>
      <c r="N27" s="12"/>
      <c r="O27" s="11">
        <v>38.3566369812986</v>
      </c>
      <c r="P27" s="16">
        <f t="shared" si="3"/>
        <v>38.3566369812986</v>
      </c>
      <c r="R27" s="358" t="s">
        <v>367</v>
      </c>
      <c r="S27" s="9">
        <v>8.4117733333333309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1.423</v>
      </c>
      <c r="Z27" s="9">
        <v>0</v>
      </c>
      <c r="AB27" s="359" t="s">
        <v>374</v>
      </c>
      <c r="AC27" s="12"/>
      <c r="AD27" s="12"/>
      <c r="AE27" s="12"/>
      <c r="AF27" s="11">
        <v>38.3566369812986</v>
      </c>
      <c r="AG27" s="16">
        <f t="shared" si="5"/>
        <v>38.3566369812986</v>
      </c>
    </row>
    <row r="28" spans="1:33">
      <c r="A28" s="10" t="s">
        <v>105</v>
      </c>
      <c r="B28" s="11">
        <v>8.4039999999999999</v>
      </c>
      <c r="C28" s="12"/>
      <c r="D28" s="12"/>
      <c r="E28" s="12"/>
      <c r="F28" s="123">
        <v>0</v>
      </c>
      <c r="G28" s="123">
        <v>0</v>
      </c>
      <c r="H28" s="123">
        <v>0</v>
      </c>
      <c r="I28" s="123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8.4039999999999999</v>
      </c>
      <c r="T28" s="12"/>
      <c r="U28" s="12"/>
      <c r="V28" s="12"/>
      <c r="W28" s="123">
        <v>0</v>
      </c>
      <c r="X28" s="123">
        <v>0</v>
      </c>
      <c r="Y28" s="123">
        <v>0</v>
      </c>
      <c r="Z28" s="123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7.7733333333333404E-3</v>
      </c>
      <c r="C29" s="12"/>
      <c r="D29" s="12"/>
      <c r="E29" s="12"/>
      <c r="F29" s="123">
        <v>0</v>
      </c>
      <c r="G29" s="123">
        <v>0</v>
      </c>
      <c r="H29" s="123">
        <v>0</v>
      </c>
      <c r="I29" s="123">
        <v>0</v>
      </c>
      <c r="K29" s="10" t="s">
        <v>115</v>
      </c>
      <c r="L29" s="12"/>
      <c r="M29" s="12"/>
      <c r="N29" s="12"/>
      <c r="O29" s="11">
        <v>25.734898000000001</v>
      </c>
      <c r="P29" s="16">
        <f t="shared" si="3"/>
        <v>25.734898000000001</v>
      </c>
      <c r="R29" s="359" t="s">
        <v>369</v>
      </c>
      <c r="S29" s="11">
        <v>7.7733333333333404E-3</v>
      </c>
      <c r="T29" s="12"/>
      <c r="U29" s="12"/>
      <c r="V29" s="12"/>
      <c r="W29" s="123">
        <v>0</v>
      </c>
      <c r="X29" s="123">
        <v>0</v>
      </c>
      <c r="Y29" s="123">
        <v>0</v>
      </c>
      <c r="Z29" s="123">
        <v>0</v>
      </c>
      <c r="AB29" s="359" t="s">
        <v>379</v>
      </c>
      <c r="AC29" s="12"/>
      <c r="AD29" s="12"/>
      <c r="AE29" s="12"/>
      <c r="AF29" s="11">
        <v>25.734898000000001</v>
      </c>
      <c r="AG29" s="16">
        <f t="shared" si="5"/>
        <v>25.734898000000001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23">
        <v>0</v>
      </c>
      <c r="G30" s="123">
        <v>0</v>
      </c>
      <c r="H30" s="123">
        <v>1.421</v>
      </c>
      <c r="I30" s="123">
        <v>0</v>
      </c>
      <c r="K30" s="8" t="s">
        <v>147</v>
      </c>
      <c r="L30" s="14">
        <v>0</v>
      </c>
      <c r="M30" s="14">
        <v>0</v>
      </c>
      <c r="N30" s="14">
        <f>N31</f>
        <v>3.1E-2</v>
      </c>
      <c r="O30" s="14">
        <v>0</v>
      </c>
      <c r="P30" s="16">
        <f t="shared" si="3"/>
        <v>3.1E-2</v>
      </c>
      <c r="R30" s="359" t="s">
        <v>370</v>
      </c>
      <c r="S30" s="11">
        <v>0</v>
      </c>
      <c r="T30" s="12"/>
      <c r="U30" s="12"/>
      <c r="V30" s="12"/>
      <c r="W30" s="123">
        <v>0</v>
      </c>
      <c r="X30" s="123">
        <v>0</v>
      </c>
      <c r="Y30" s="123">
        <v>1.421</v>
      </c>
      <c r="Z30" s="123">
        <v>0</v>
      </c>
      <c r="AB30" s="358" t="s">
        <v>380</v>
      </c>
      <c r="AC30" s="14">
        <v>0</v>
      </c>
      <c r="AD30" s="14">
        <v>0</v>
      </c>
      <c r="AE30" s="14">
        <f>AE31</f>
        <v>3.1E-2</v>
      </c>
      <c r="AF30" s="14">
        <v>0</v>
      </c>
      <c r="AG30" s="16">
        <f t="shared" si="5"/>
        <v>3.1E-2</v>
      </c>
    </row>
    <row r="31" spans="1:33">
      <c r="A31" s="122" t="s">
        <v>193</v>
      </c>
      <c r="B31" s="11">
        <v>0</v>
      </c>
      <c r="C31" s="12"/>
      <c r="D31" s="12"/>
      <c r="E31" s="12"/>
      <c r="F31" s="123">
        <v>0</v>
      </c>
      <c r="G31" s="123">
        <v>0</v>
      </c>
      <c r="H31" s="123">
        <v>2E-3</v>
      </c>
      <c r="I31" s="123">
        <v>0</v>
      </c>
      <c r="K31" s="10" t="s">
        <v>148</v>
      </c>
      <c r="L31" s="12"/>
      <c r="M31" s="12"/>
      <c r="N31" s="12">
        <f>D41*310</f>
        <v>3.1E-2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23">
        <v>0</v>
      </c>
      <c r="X31" s="123">
        <v>0</v>
      </c>
      <c r="Y31" s="123">
        <v>2E-3</v>
      </c>
      <c r="Z31" s="123">
        <v>0</v>
      </c>
      <c r="AB31" s="10" t="s">
        <v>412</v>
      </c>
      <c r="AC31" s="12"/>
      <c r="AD31" s="12"/>
      <c r="AE31" s="12">
        <f>U41*310</f>
        <v>3.1E-2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-10295.773858763099</v>
      </c>
      <c r="M32" s="14">
        <f>C46*21</f>
        <v>2344.7686892102761</v>
      </c>
      <c r="N32" s="14">
        <f>D46*310</f>
        <v>1957.2389447072196</v>
      </c>
      <c r="O32" s="14">
        <v>0</v>
      </c>
      <c r="P32" s="15">
        <f t="shared" si="3"/>
        <v>-5993.7662248456036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-10295.773858763099</v>
      </c>
      <c r="AD32" s="14">
        <f>T46*21</f>
        <v>2344.7686892102761</v>
      </c>
      <c r="AE32" s="14">
        <f>U46*310</f>
        <v>1957.2389447072196</v>
      </c>
      <c r="AF32" s="14">
        <v>0</v>
      </c>
      <c r="AG32" s="15">
        <f t="shared" ref="AG32:AG51" si="6">SUM(AC32:AF32)</f>
        <v>-5993.7662248456036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64.091534981298594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2304.50049081</v>
      </c>
      <c r="N33" s="14">
        <f>D47*310</f>
        <v>138.478046809674</v>
      </c>
      <c r="O33" s="14">
        <v>0</v>
      </c>
      <c r="P33" s="15">
        <f t="shared" si="3"/>
        <v>2442.9785376196742</v>
      </c>
      <c r="R33" s="358" t="s">
        <v>373</v>
      </c>
      <c r="S33" s="9">
        <v>0</v>
      </c>
      <c r="T33" s="9">
        <v>0</v>
      </c>
      <c r="U33" s="9">
        <v>0</v>
      </c>
      <c r="V33" s="9">
        <v>64.091534981298594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2304.50049081</v>
      </c>
      <c r="AE33" s="14">
        <f>U47*310</f>
        <v>138.478046809674</v>
      </c>
      <c r="AF33" s="14">
        <v>0</v>
      </c>
      <c r="AG33" s="15">
        <f t="shared" si="6"/>
        <v>2442.9785376196742</v>
      </c>
    </row>
    <row r="34" spans="1:33">
      <c r="A34" s="10" t="s">
        <v>111</v>
      </c>
      <c r="B34" s="12"/>
      <c r="C34" s="12"/>
      <c r="D34" s="12"/>
      <c r="E34" s="11">
        <v>38.3566369812986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2238.9591420000002</v>
      </c>
      <c r="N34" s="12"/>
      <c r="O34" s="12"/>
      <c r="P34" s="16">
        <f t="shared" si="3"/>
        <v>2238.9591420000002</v>
      </c>
      <c r="R34" s="359" t="s">
        <v>374</v>
      </c>
      <c r="S34" s="12"/>
      <c r="T34" s="12"/>
      <c r="U34" s="12"/>
      <c r="V34" s="11">
        <v>38.3566369812986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2238.9591420000002</v>
      </c>
      <c r="AE34" s="12"/>
      <c r="AF34" s="12"/>
      <c r="AG34" s="16">
        <f t="shared" si="6"/>
        <v>2238.9591420000002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65.541348810000002</v>
      </c>
      <c r="N35" s="11">
        <f>D49*310</f>
        <v>138.478046809674</v>
      </c>
      <c r="O35" s="12"/>
      <c r="P35" s="16">
        <f t="shared" si="3"/>
        <v>204.01939561967401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65.541348810000002</v>
      </c>
      <c r="AE35" s="11">
        <f>U49*310</f>
        <v>138.478046809674</v>
      </c>
      <c r="AF35" s="12"/>
      <c r="AG35" s="16">
        <f t="shared" si="6"/>
        <v>204.01939561967401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-10294.5392301426</v>
      </c>
      <c r="M36" s="14">
        <v>0</v>
      </c>
      <c r="N36" s="14">
        <v>0</v>
      </c>
      <c r="O36" s="14">
        <v>0</v>
      </c>
      <c r="P36" s="15">
        <f t="shared" si="3"/>
        <v>-10294.5392301426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-10294.5392301426</v>
      </c>
      <c r="AD36" s="14">
        <v>0</v>
      </c>
      <c r="AE36" s="14">
        <v>0</v>
      </c>
      <c r="AF36" s="14">
        <v>0</v>
      </c>
      <c r="AG36" s="15">
        <f t="shared" si="6"/>
        <v>-10294.5392301426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-6830.2322301425702</v>
      </c>
      <c r="M37" s="12"/>
      <c r="N37" s="12"/>
      <c r="O37" s="12"/>
      <c r="P37" s="16">
        <f t="shared" si="3"/>
        <v>-6830.2322301425702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-6830.2322301425702</v>
      </c>
      <c r="AD37" s="12"/>
      <c r="AE37" s="12"/>
      <c r="AF37" s="12"/>
      <c r="AG37" s="16">
        <f t="shared" si="6"/>
        <v>-6830.2322301425702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-3464.3069999999998</v>
      </c>
      <c r="M38" s="12"/>
      <c r="N38" s="12"/>
      <c r="O38" s="12"/>
      <c r="P38" s="16">
        <f t="shared" si="3"/>
        <v>-3464.3069999999998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-3464.3069999999998</v>
      </c>
      <c r="AD38" s="12"/>
      <c r="AE38" s="12"/>
      <c r="AF38" s="12"/>
      <c r="AG38" s="16">
        <f t="shared" si="6"/>
        <v>-3464.3069999999998</v>
      </c>
    </row>
    <row r="39" spans="1:33" ht="26.4">
      <c r="A39" s="10" t="s">
        <v>115</v>
      </c>
      <c r="B39" s="12"/>
      <c r="C39" s="12"/>
      <c r="D39" s="12"/>
      <c r="E39" s="11">
        <v>25.734898000000001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40.268198400279154</v>
      </c>
      <c r="N39" s="14">
        <f>D57*310</f>
        <v>1818.7608978975459</v>
      </c>
      <c r="O39" s="14">
        <v>0</v>
      </c>
      <c r="P39" s="15">
        <f t="shared" si="3"/>
        <v>1859.0290962978249</v>
      </c>
      <c r="R39" s="359" t="s">
        <v>379</v>
      </c>
      <c r="S39" s="12"/>
      <c r="T39" s="12"/>
      <c r="U39" s="12"/>
      <c r="V39" s="11">
        <v>25.734898000000001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40.268198400279154</v>
      </c>
      <c r="AE39" s="14">
        <f>U57*310</f>
        <v>1818.7608978975459</v>
      </c>
      <c r="AF39" s="14">
        <v>0</v>
      </c>
      <c r="AG39" s="15">
        <f t="shared" si="6"/>
        <v>1859.0290962978249</v>
      </c>
    </row>
    <row r="40" spans="1:33" ht="26.4">
      <c r="A40" s="8" t="s">
        <v>147</v>
      </c>
      <c r="B40" s="9">
        <v>0</v>
      </c>
      <c r="C40" s="9">
        <v>0</v>
      </c>
      <c r="D40" s="9">
        <v>1E-4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11.283595596000001</v>
      </c>
      <c r="N40" s="11">
        <f>D58*310</f>
        <v>4.3363897399999995</v>
      </c>
      <c r="O40" s="12"/>
      <c r="P40" s="16">
        <f t="shared" si="3"/>
        <v>15.619985336000001</v>
      </c>
      <c r="R40" s="358" t="s">
        <v>380</v>
      </c>
      <c r="S40" s="9">
        <v>0</v>
      </c>
      <c r="T40" s="9">
        <v>0</v>
      </c>
      <c r="U40" s="9">
        <v>1E-4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11.283595596000001</v>
      </c>
      <c r="AE40" s="11">
        <f>U58*310</f>
        <v>4.3363897399999995</v>
      </c>
      <c r="AF40" s="12"/>
      <c r="AG40" s="16">
        <f t="shared" si="6"/>
        <v>15.619985336000001</v>
      </c>
    </row>
    <row r="41" spans="1:33" ht="26.4">
      <c r="A41" s="10" t="s">
        <v>148</v>
      </c>
      <c r="B41" s="12"/>
      <c r="C41" s="12"/>
      <c r="D41" s="11">
        <v>1E-4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1260.4488933867678</v>
      </c>
      <c r="O41" s="12"/>
      <c r="P41" s="16">
        <f t="shared" si="3"/>
        <v>1260.4488933867678</v>
      </c>
      <c r="R41" s="10" t="s">
        <v>412</v>
      </c>
      <c r="S41" s="12"/>
      <c r="T41" s="12"/>
      <c r="U41" s="11">
        <v>1E-4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1260.4488933867678</v>
      </c>
      <c r="AF41" s="12"/>
      <c r="AG41" s="16">
        <f t="shared" si="6"/>
        <v>1260.4488933867678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491.28081072886494</v>
      </c>
      <c r="O42" s="12"/>
      <c r="P42" s="16">
        <f t="shared" si="3"/>
        <v>491.28081072886494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491.28081072886494</v>
      </c>
      <c r="AF42" s="12"/>
      <c r="AG42" s="16">
        <f t="shared" si="6"/>
        <v>491.28081072886494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2.2899999999999999E-3</v>
      </c>
      <c r="G43" s="9">
        <v>1.2579999999999999E-2</v>
      </c>
      <c r="H43" s="9">
        <v>2.2184900000000001</v>
      </c>
      <c r="I43" s="9">
        <v>4.5999999999999999E-3</v>
      </c>
      <c r="K43" s="10" t="s">
        <v>110</v>
      </c>
      <c r="L43" s="12"/>
      <c r="M43" s="12"/>
      <c r="N43" s="11">
        <f>D61*310</f>
        <v>62.694804041914345</v>
      </c>
      <c r="O43" s="12"/>
      <c r="P43" s="16">
        <f t="shared" si="3"/>
        <v>62.694804041914345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2.2899999999999999E-3</v>
      </c>
      <c r="X43" s="9">
        <v>1.2579999999999999E-2</v>
      </c>
      <c r="Y43" s="9">
        <v>2.2184900000000001</v>
      </c>
      <c r="Z43" s="9">
        <v>4.5999999999999999E-3</v>
      </c>
      <c r="AB43" s="359" t="s">
        <v>399</v>
      </c>
      <c r="AC43" s="12"/>
      <c r="AD43" s="12"/>
      <c r="AE43" s="11">
        <f>U61*310</f>
        <v>62.694804041914345</v>
      </c>
      <c r="AF43" s="12"/>
      <c r="AG43" s="16">
        <f t="shared" si="6"/>
        <v>62.694804041914345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2.2899999999999999E-3</v>
      </c>
      <c r="G44" s="11">
        <v>1.2579999999999999E-2</v>
      </c>
      <c r="H44" s="11">
        <v>4.5399999999999998E-3</v>
      </c>
      <c r="I44" s="11">
        <v>4.5999999999999999E-3</v>
      </c>
      <c r="K44" s="10" t="s">
        <v>112</v>
      </c>
      <c r="L44" s="12"/>
      <c r="M44" s="11">
        <f>C62*21</f>
        <v>28.984602804279149</v>
      </c>
      <c r="N44" s="12"/>
      <c r="O44" s="12"/>
      <c r="P44" s="16">
        <f t="shared" si="3"/>
        <v>28.984602804279149</v>
      </c>
      <c r="R44" s="359" t="s">
        <v>382</v>
      </c>
      <c r="S44" s="11">
        <v>0</v>
      </c>
      <c r="T44" s="11">
        <v>0</v>
      </c>
      <c r="U44" s="12"/>
      <c r="V44" s="12"/>
      <c r="W44" s="11">
        <v>2.2899999999999999E-3</v>
      </c>
      <c r="X44" s="11">
        <v>1.2579999999999999E-2</v>
      </c>
      <c r="Y44" s="11">
        <v>4.5399999999999998E-3</v>
      </c>
      <c r="Z44" s="11">
        <v>4.5999999999999999E-3</v>
      </c>
      <c r="AB44" s="359" t="s">
        <v>400</v>
      </c>
      <c r="AC44" s="12"/>
      <c r="AD44" s="11">
        <f>T62*21</f>
        <v>28.984602804279149</v>
      </c>
      <c r="AE44" s="12"/>
      <c r="AF44" s="12"/>
      <c r="AG44" s="16">
        <f t="shared" si="6"/>
        <v>28.984602804279149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2.2139500000000001</v>
      </c>
      <c r="I45" s="11">
        <v>0</v>
      </c>
      <c r="K45" s="8" t="s">
        <v>114</v>
      </c>
      <c r="L45" s="14">
        <v>-1.2346286205000001</v>
      </c>
      <c r="M45" s="14">
        <v>0</v>
      </c>
      <c r="N45" s="14">
        <v>0</v>
      </c>
      <c r="O45" s="14">
        <v>0</v>
      </c>
      <c r="P45" s="15">
        <f t="shared" si="3"/>
        <v>-1.2346286205000001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2.2139500000000001</v>
      </c>
      <c r="Z45" s="11">
        <v>0</v>
      </c>
      <c r="AB45" s="358" t="s">
        <v>401</v>
      </c>
      <c r="AC45" s="14">
        <v>-1.2346286205000001</v>
      </c>
      <c r="AD45" s="14">
        <v>0</v>
      </c>
      <c r="AE45" s="14">
        <v>0</v>
      </c>
      <c r="AF45" s="14">
        <v>0</v>
      </c>
      <c r="AG45" s="15">
        <f t="shared" si="6"/>
        <v>-1.2346286205000001</v>
      </c>
    </row>
    <row r="46" spans="1:33" ht="26.4">
      <c r="A46" s="8" t="s">
        <v>75</v>
      </c>
      <c r="B46" s="9">
        <v>-10295.773858763099</v>
      </c>
      <c r="C46" s="9">
        <v>111.655651867156</v>
      </c>
      <c r="D46" s="9">
        <v>6.3136740151845796</v>
      </c>
      <c r="E46" s="9">
        <v>0</v>
      </c>
      <c r="F46" s="9">
        <v>0.49694558</v>
      </c>
      <c r="G46" s="9">
        <v>18.286170160000001</v>
      </c>
      <c r="H46" s="9">
        <v>0</v>
      </c>
      <c r="I46" s="9">
        <v>0</v>
      </c>
      <c r="K46" s="10" t="s">
        <v>116</v>
      </c>
      <c r="L46" s="11">
        <v>-1.2346286205000001</v>
      </c>
      <c r="M46" s="12"/>
      <c r="N46" s="12"/>
      <c r="O46" s="12"/>
      <c r="P46" s="16">
        <f t="shared" si="3"/>
        <v>-1.2346286205000001</v>
      </c>
      <c r="R46" s="358" t="s">
        <v>384</v>
      </c>
      <c r="S46" s="9">
        <v>-10295.773858763099</v>
      </c>
      <c r="T46" s="9">
        <v>111.655651867156</v>
      </c>
      <c r="U46" s="9">
        <v>6.3136740151845796</v>
      </c>
      <c r="V46" s="9">
        <v>0</v>
      </c>
      <c r="W46" s="9">
        <v>0.49694558</v>
      </c>
      <c r="X46" s="9">
        <v>18.286170160000001</v>
      </c>
      <c r="Y46" s="9">
        <v>0</v>
      </c>
      <c r="Z46" s="9">
        <v>0</v>
      </c>
      <c r="AB46" s="359" t="s">
        <v>402</v>
      </c>
      <c r="AC46" s="11">
        <v>-1.2346286205000001</v>
      </c>
      <c r="AD46" s="12"/>
      <c r="AE46" s="12"/>
      <c r="AF46" s="12"/>
      <c r="AG46" s="16">
        <f t="shared" si="6"/>
        <v>-1.2346286205000001</v>
      </c>
    </row>
    <row r="47" spans="1:33">
      <c r="A47" s="8" t="s">
        <v>79</v>
      </c>
      <c r="B47" s="9">
        <v>0</v>
      </c>
      <c r="C47" s="9">
        <v>109.73811861</v>
      </c>
      <c r="D47" s="9">
        <v>0.44670337680540001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4.8638670079999997</v>
      </c>
      <c r="M47" s="14">
        <f>C65*21</f>
        <v>407.33350990599331</v>
      </c>
      <c r="N47" s="14">
        <f>D65*310</f>
        <v>71.51940448287128</v>
      </c>
      <c r="O47" s="14">
        <v>0</v>
      </c>
      <c r="P47" s="15">
        <f t="shared" si="3"/>
        <v>483.71678139686458</v>
      </c>
      <c r="R47" s="358" t="s">
        <v>385</v>
      </c>
      <c r="S47" s="9">
        <v>0</v>
      </c>
      <c r="T47" s="9">
        <v>109.73811861</v>
      </c>
      <c r="U47" s="9">
        <v>0.44670337680540001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4.8638670079999997</v>
      </c>
      <c r="AD47" s="14">
        <f>T65*21</f>
        <v>407.33350990599331</v>
      </c>
      <c r="AE47" s="14">
        <f>U65*310</f>
        <v>71.51940448287128</v>
      </c>
      <c r="AF47" s="14">
        <v>0</v>
      </c>
      <c r="AG47" s="15">
        <f t="shared" si="6"/>
        <v>483.71678139686458</v>
      </c>
    </row>
    <row r="48" spans="1:33">
      <c r="A48" s="10" t="s">
        <v>83</v>
      </c>
      <c r="B48" s="12"/>
      <c r="C48" s="11">
        <v>106.617102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276.6259795364478</v>
      </c>
      <c r="N48" s="13">
        <v>0</v>
      </c>
      <c r="O48" s="13">
        <v>0</v>
      </c>
      <c r="P48" s="16">
        <f t="shared" si="3"/>
        <v>276.6259795364478</v>
      </c>
      <c r="R48" s="359" t="s">
        <v>386</v>
      </c>
      <c r="S48" s="12"/>
      <c r="T48" s="11">
        <v>106.617102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276.6259795364478</v>
      </c>
      <c r="AE48" s="13">
        <v>0</v>
      </c>
      <c r="AF48" s="13">
        <v>0</v>
      </c>
      <c r="AG48" s="16">
        <f t="shared" si="6"/>
        <v>276.6259795364478</v>
      </c>
    </row>
    <row r="49" spans="1:33">
      <c r="A49" s="10" t="s">
        <v>87</v>
      </c>
      <c r="B49" s="12"/>
      <c r="C49" s="11">
        <v>3.1210166099999999</v>
      </c>
      <c r="D49" s="11">
        <v>0.44670337680540001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3.3725999999999998</v>
      </c>
      <c r="N49" s="13">
        <f>D67*310</f>
        <v>2.9871600000000003</v>
      </c>
      <c r="O49" s="13">
        <v>0</v>
      </c>
      <c r="P49" s="16">
        <f t="shared" si="3"/>
        <v>6.3597599999999996</v>
      </c>
      <c r="R49" s="359" t="s">
        <v>387</v>
      </c>
      <c r="S49" s="12"/>
      <c r="T49" s="11">
        <v>3.1210166099999999</v>
      </c>
      <c r="U49" s="11">
        <v>0.44670337680540001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3.3725999999999998</v>
      </c>
      <c r="AE49" s="13">
        <f>U67*310</f>
        <v>2.9871600000000003</v>
      </c>
      <c r="AF49" s="13">
        <v>0</v>
      </c>
      <c r="AG49" s="16">
        <f t="shared" si="6"/>
        <v>6.3597599999999996</v>
      </c>
    </row>
    <row r="50" spans="1:33" ht="26.4">
      <c r="A50" s="8" t="s">
        <v>91</v>
      </c>
      <c r="B50" s="9">
        <v>-10294.5392301426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4.8638670079999997</v>
      </c>
      <c r="M50" s="13">
        <f>C68*21</f>
        <v>14.714700000000001</v>
      </c>
      <c r="N50" s="13">
        <f>D68*310</f>
        <v>3.9099059999999999</v>
      </c>
      <c r="O50" s="13">
        <v>0</v>
      </c>
      <c r="P50" s="16">
        <f t="shared" si="3"/>
        <v>23.488473008</v>
      </c>
      <c r="R50" s="358" t="s">
        <v>388</v>
      </c>
      <c r="S50" s="9">
        <v>-10294.5392301426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4.8638670079999997</v>
      </c>
      <c r="AD50" s="13">
        <f>T68*21</f>
        <v>14.714700000000001</v>
      </c>
      <c r="AE50" s="13">
        <f>U68*310</f>
        <v>3.9099059999999999</v>
      </c>
      <c r="AF50" s="13">
        <v>0</v>
      </c>
      <c r="AG50" s="16">
        <f t="shared" si="6"/>
        <v>23.488473008</v>
      </c>
    </row>
    <row r="51" spans="1:33">
      <c r="A51" s="10" t="s">
        <v>95</v>
      </c>
      <c r="B51" s="11">
        <v>-6830.2322301425702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112.6202303695455</v>
      </c>
      <c r="N51" s="13">
        <f>D69*310</f>
        <v>64.622338482871299</v>
      </c>
      <c r="O51" s="13">
        <v>0</v>
      </c>
      <c r="P51" s="16">
        <f t="shared" si="3"/>
        <v>177.24256885241681</v>
      </c>
      <c r="R51" s="359" t="s">
        <v>389</v>
      </c>
      <c r="S51" s="11">
        <v>-6830.2322301425702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112.6202303695455</v>
      </c>
      <c r="AE51" s="13">
        <f>U69*310</f>
        <v>64.622338482871299</v>
      </c>
      <c r="AF51" s="13">
        <v>0</v>
      </c>
      <c r="AG51" s="16">
        <f t="shared" si="6"/>
        <v>177.24256885241681</v>
      </c>
    </row>
    <row r="52" spans="1:33">
      <c r="A52" s="10" t="s">
        <v>98</v>
      </c>
      <c r="B52" s="11">
        <v>-3464.3069999999998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-3464.3069999999998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219.73041090000001</v>
      </c>
      <c r="M54" s="9">
        <f>C72*21</f>
        <v>3.2268102300000004E-2</v>
      </c>
      <c r="N54" s="9">
        <f>D72*310</f>
        <v>1.9053546120000002</v>
      </c>
      <c r="O54" s="9">
        <v>0</v>
      </c>
      <c r="P54" s="16">
        <f t="shared" si="3"/>
        <v>221.66803361430001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219.73041090000001</v>
      </c>
      <c r="AD54" s="9">
        <f>T72*21</f>
        <v>3.2268102300000004E-2</v>
      </c>
      <c r="AE54" s="9">
        <f>U72*310</f>
        <v>1.9053546120000002</v>
      </c>
      <c r="AF54" s="9">
        <v>0</v>
      </c>
      <c r="AG54" s="16">
        <f t="shared" ref="AG54:AG56" si="7">SUM(AC54:AF54)</f>
        <v>221.66803361430001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219.73041090000001</v>
      </c>
      <c r="M55" s="11">
        <f>C73*21</f>
        <v>3.2268102300000004E-2</v>
      </c>
      <c r="N55" s="11">
        <f>D73*310</f>
        <v>1.9053546120000002</v>
      </c>
      <c r="O55" s="12"/>
      <c r="P55" s="16">
        <f t="shared" si="3"/>
        <v>221.66803361430001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219.73041090000001</v>
      </c>
      <c r="AD55" s="11">
        <f>T73*21</f>
        <v>3.2268102300000004E-2</v>
      </c>
      <c r="AE55" s="11">
        <f>U73*310</f>
        <v>1.9053546120000002</v>
      </c>
      <c r="AF55" s="12"/>
      <c r="AG55" s="16">
        <f t="shared" si="7"/>
        <v>221.66803361430001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1.9175332571561501</v>
      </c>
      <c r="D57" s="9">
        <v>5.86697063837918</v>
      </c>
      <c r="E57" s="9">
        <v>0</v>
      </c>
      <c r="F57" s="9">
        <v>0.49694558</v>
      </c>
      <c r="G57" s="9">
        <v>18.286170160000001</v>
      </c>
      <c r="H57" s="9">
        <v>0</v>
      </c>
      <c r="I57" s="9">
        <v>0</v>
      </c>
      <c r="R57" s="358" t="s">
        <v>395</v>
      </c>
      <c r="S57" s="9">
        <v>0</v>
      </c>
      <c r="T57" s="9">
        <v>1.9175332571561501</v>
      </c>
      <c r="U57" s="9">
        <v>5.86697063837918</v>
      </c>
      <c r="V57" s="9">
        <v>0</v>
      </c>
      <c r="W57" s="9">
        <v>0.49694558</v>
      </c>
      <c r="X57" s="9">
        <v>18.286170160000001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0.53731407600000003</v>
      </c>
      <c r="D58" s="11">
        <v>1.3988354E-2</v>
      </c>
      <c r="E58" s="12"/>
      <c r="F58" s="11">
        <v>0.49694558</v>
      </c>
      <c r="G58" s="11">
        <v>18.286170160000001</v>
      </c>
      <c r="H58" s="11">
        <v>0</v>
      </c>
      <c r="I58" s="11">
        <v>0</v>
      </c>
      <c r="R58" s="359" t="s">
        <v>396</v>
      </c>
      <c r="S58" s="12"/>
      <c r="T58" s="11">
        <v>0.53731407600000003</v>
      </c>
      <c r="U58" s="11">
        <v>1.3988354E-2</v>
      </c>
      <c r="V58" s="12"/>
      <c r="W58" s="11">
        <v>0.49694558</v>
      </c>
      <c r="X58" s="11">
        <v>18.286170160000001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4.0659641722153799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4.0659641722153799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1.58477680880279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1.58477680880279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0.20224130336101401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0.20224130336101401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1.3802191811561499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1.3802191811561499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-1.2346286205000001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-1.2346286205000001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-1.2346286205000001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-1.2346286205000001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4.8638670079999997</v>
      </c>
      <c r="C65" s="9">
        <v>19.396833805047301</v>
      </c>
      <c r="D65" s="9">
        <v>0.23070775639635899</v>
      </c>
      <c r="E65" s="9">
        <v>0</v>
      </c>
      <c r="F65" s="9">
        <v>0.34300000000000003</v>
      </c>
      <c r="G65" s="9">
        <v>6.0209999999999999</v>
      </c>
      <c r="H65" s="9">
        <v>0.13300000000000001</v>
      </c>
      <c r="I65" s="9">
        <v>1.2E-2</v>
      </c>
      <c r="R65" s="358" t="s">
        <v>403</v>
      </c>
      <c r="S65" s="9">
        <v>4.8638670079999997</v>
      </c>
      <c r="T65" s="9">
        <v>19.396833805047301</v>
      </c>
      <c r="U65" s="9">
        <v>0.23070775639635899</v>
      </c>
      <c r="V65" s="9">
        <v>0</v>
      </c>
      <c r="W65" s="9">
        <v>0.34300000000000003</v>
      </c>
      <c r="X65" s="9">
        <v>6.0209999999999999</v>
      </c>
      <c r="Y65" s="9">
        <v>0.13300000000000001</v>
      </c>
      <c r="Z65" s="9">
        <v>1.2E-2</v>
      </c>
    </row>
    <row r="66" spans="1:26">
      <c r="A66" s="10" t="s">
        <v>80</v>
      </c>
      <c r="B66" s="13">
        <v>0</v>
      </c>
      <c r="C66" s="13">
        <v>13.172665692211799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13.172665692211799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0.16059999999999999</v>
      </c>
      <c r="D67" s="13">
        <v>9.6360000000000005E-3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0.16059999999999999</v>
      </c>
      <c r="U67" s="13">
        <v>9.6360000000000005E-3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4.8638670079999997</v>
      </c>
      <c r="C68" s="13">
        <v>0.70069999999999999</v>
      </c>
      <c r="D68" s="13">
        <v>1.26126E-2</v>
      </c>
      <c r="E68" s="13">
        <v>0</v>
      </c>
      <c r="F68" s="13">
        <v>0.34300000000000003</v>
      </c>
      <c r="G68" s="13">
        <v>6.0209999999999999</v>
      </c>
      <c r="H68" s="13">
        <v>0.13300000000000001</v>
      </c>
      <c r="I68" s="13">
        <v>1.2E-2</v>
      </c>
      <c r="R68" s="358" t="s">
        <v>406</v>
      </c>
      <c r="S68" s="13">
        <v>4.8638670079999997</v>
      </c>
      <c r="T68" s="13">
        <v>0.70069999999999999</v>
      </c>
      <c r="U68" s="13">
        <v>1.26126E-2</v>
      </c>
      <c r="V68" s="13">
        <v>0</v>
      </c>
      <c r="W68" s="13">
        <v>0.34300000000000003</v>
      </c>
      <c r="X68" s="13">
        <v>6.0209999999999999</v>
      </c>
      <c r="Y68" s="13">
        <v>0.13300000000000001</v>
      </c>
      <c r="Z68" s="13">
        <v>1.2E-2</v>
      </c>
    </row>
    <row r="69" spans="1:26">
      <c r="A69" s="10" t="s">
        <v>92</v>
      </c>
      <c r="B69" s="13">
        <v>0</v>
      </c>
      <c r="C69" s="13">
        <v>5.3628681128354998</v>
      </c>
      <c r="D69" s="13">
        <v>0.20845915639635901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5.3628681128354998</v>
      </c>
      <c r="U69" s="13">
        <v>0.20845915639635901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219.73041090000001</v>
      </c>
      <c r="C72" s="9">
        <v>1.5365763000000001E-3</v>
      </c>
      <c r="D72" s="9">
        <v>6.1463052000000004E-3</v>
      </c>
      <c r="E72" s="9">
        <v>0</v>
      </c>
      <c r="F72" s="9">
        <v>0.99650000000000005</v>
      </c>
      <c r="G72" s="9">
        <v>0.65810000000000002</v>
      </c>
      <c r="H72" s="9">
        <v>0.13100000000000001</v>
      </c>
      <c r="I72" s="9">
        <v>5.8500000000000003E-2</v>
      </c>
      <c r="R72" s="358" t="s">
        <v>409</v>
      </c>
      <c r="S72" s="9">
        <v>219.73041090000001</v>
      </c>
      <c r="T72" s="9">
        <v>1.5365763000000001E-3</v>
      </c>
      <c r="U72" s="9">
        <v>6.1463052000000004E-3</v>
      </c>
      <c r="V72" s="9">
        <v>0</v>
      </c>
      <c r="W72" s="9">
        <v>0.99650000000000005</v>
      </c>
      <c r="X72" s="9">
        <v>0.65810000000000002</v>
      </c>
      <c r="Y72" s="9">
        <v>0.13100000000000001</v>
      </c>
      <c r="Z72" s="9">
        <v>5.8500000000000003E-2</v>
      </c>
    </row>
    <row r="73" spans="1:26" ht="26.4">
      <c r="A73" s="10" t="s">
        <v>159</v>
      </c>
      <c r="B73" s="11">
        <v>219.73041090000001</v>
      </c>
      <c r="C73" s="11">
        <v>1.5365763000000001E-3</v>
      </c>
      <c r="D73" s="11">
        <v>6.1463052000000004E-3</v>
      </c>
      <c r="E73" s="12"/>
      <c r="F73" s="11">
        <v>0.99650000000000005</v>
      </c>
      <c r="G73" s="11">
        <v>0.65810000000000002</v>
      </c>
      <c r="H73" s="11">
        <v>0.13100000000000001</v>
      </c>
      <c r="I73" s="11">
        <v>5.8500000000000003E-2</v>
      </c>
      <c r="R73" s="359" t="s">
        <v>410</v>
      </c>
      <c r="S73" s="11">
        <v>219.73041090000001</v>
      </c>
      <c r="T73" s="11">
        <v>1.5365763000000001E-3</v>
      </c>
      <c r="U73" s="11">
        <v>6.1463052000000004E-3</v>
      </c>
      <c r="V73" s="12"/>
      <c r="W73" s="11">
        <v>0.99650000000000005</v>
      </c>
      <c r="X73" s="11">
        <v>0.65810000000000002</v>
      </c>
      <c r="Y73" s="11">
        <v>0.13100000000000001</v>
      </c>
      <c r="Z73" s="11">
        <v>5.8500000000000003E-2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L40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183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-850.20556602735303</v>
      </c>
      <c r="C4" s="9">
        <v>144.667778692762</v>
      </c>
      <c r="D4" s="9">
        <v>6.9968165489214602</v>
      </c>
      <c r="E4" s="9">
        <v>123.82132643410399</v>
      </c>
      <c r="F4" s="9">
        <v>31.858878606000001</v>
      </c>
      <c r="G4" s="9">
        <v>251.80441056800001</v>
      </c>
      <c r="H4" s="9">
        <v>31.231436947999999</v>
      </c>
      <c r="I4" s="9">
        <v>41.675591601999997</v>
      </c>
      <c r="K4" s="8" t="s">
        <v>138</v>
      </c>
      <c r="L4" s="14">
        <v>-850.20556602735303</v>
      </c>
      <c r="M4" s="14">
        <f>C4*21</f>
        <v>3038.0233525480021</v>
      </c>
      <c r="N4" s="14">
        <f t="shared" ref="N4:N10" si="0">D4*310</f>
        <v>2169.0131301656525</v>
      </c>
      <c r="O4" s="14">
        <v>123.82132643410399</v>
      </c>
      <c r="P4" s="15">
        <f>SUM(L4:O4)</f>
        <v>4480.6522431204057</v>
      </c>
      <c r="Q4" s="17"/>
      <c r="R4" s="358" t="s">
        <v>344</v>
      </c>
      <c r="S4" s="9">
        <v>-850.20556602735303</v>
      </c>
      <c r="T4" s="9">
        <v>144.667778692762</v>
      </c>
      <c r="U4" s="9">
        <v>6.9968165489214602</v>
      </c>
      <c r="V4" s="9">
        <v>123.82132643410399</v>
      </c>
      <c r="W4" s="9">
        <v>31.858878606000001</v>
      </c>
      <c r="X4" s="9">
        <v>251.80441056800001</v>
      </c>
      <c r="Y4" s="9">
        <v>31.231436947999999</v>
      </c>
      <c r="Z4" s="9">
        <v>41.675591601999997</v>
      </c>
      <c r="AB4" s="358" t="s">
        <v>344</v>
      </c>
      <c r="AC4" s="14">
        <v>-850.20556602735303</v>
      </c>
      <c r="AD4" s="14">
        <f>T4*21</f>
        <v>3038.0233525480021</v>
      </c>
      <c r="AE4" s="14">
        <f t="shared" ref="AE4:AE10" si="1">U4*310</f>
        <v>2169.0131301656525</v>
      </c>
      <c r="AF4" s="14">
        <v>123.82132643410399</v>
      </c>
      <c r="AG4" s="15">
        <f>SUM(AC4:AF4)</f>
        <v>4480.6522431204057</v>
      </c>
    </row>
    <row r="5" spans="1:33">
      <c r="A5" s="8" t="s">
        <v>73</v>
      </c>
      <c r="B5" s="9">
        <v>8858.3015529998393</v>
      </c>
      <c r="C5" s="9">
        <v>10.427265245779999</v>
      </c>
      <c r="D5" s="9">
        <v>0.414639232734</v>
      </c>
      <c r="E5" s="9">
        <v>0</v>
      </c>
      <c r="F5" s="9">
        <v>31.030614625999998</v>
      </c>
      <c r="G5" s="9">
        <v>226.96054026799999</v>
      </c>
      <c r="H5" s="9">
        <v>27.190786948</v>
      </c>
      <c r="I5" s="9">
        <v>41.494151602000002</v>
      </c>
      <c r="K5" s="8" t="s">
        <v>73</v>
      </c>
      <c r="L5" s="14">
        <v>8858.3015529998393</v>
      </c>
      <c r="M5" s="14">
        <f t="shared" ref="M5:M10" si="2">C5*21</f>
        <v>218.97257016137999</v>
      </c>
      <c r="N5" s="14">
        <f t="shared" si="0"/>
        <v>128.53816214753999</v>
      </c>
      <c r="O5" s="14">
        <v>0</v>
      </c>
      <c r="P5" s="15">
        <f t="shared" ref="P5:P56" si="3">SUM(L5:O5)</f>
        <v>9205.8122853087607</v>
      </c>
      <c r="R5" s="358" t="s">
        <v>345</v>
      </c>
      <c r="S5" s="9">
        <v>8858.3015529998393</v>
      </c>
      <c r="T5" s="9">
        <v>10.427265245779999</v>
      </c>
      <c r="U5" s="9">
        <v>0.414639232734</v>
      </c>
      <c r="V5" s="9">
        <v>0</v>
      </c>
      <c r="W5" s="9">
        <v>31.030614625999998</v>
      </c>
      <c r="X5" s="9">
        <v>226.96054026799999</v>
      </c>
      <c r="Y5" s="9">
        <v>27.190786948</v>
      </c>
      <c r="Z5" s="9">
        <v>41.494151602000002</v>
      </c>
      <c r="AB5" s="358" t="s">
        <v>345</v>
      </c>
      <c r="AC5" s="14">
        <v>8858.3015529998393</v>
      </c>
      <c r="AD5" s="14">
        <f t="shared" ref="AD5:AD10" si="4">T5*21</f>
        <v>218.97257016137999</v>
      </c>
      <c r="AE5" s="14">
        <f t="shared" si="1"/>
        <v>128.53816214753999</v>
      </c>
      <c r="AF5" s="14">
        <v>0</v>
      </c>
      <c r="AG5" s="15">
        <f t="shared" ref="AG5:AG30" si="5">SUM(AC5:AF5)</f>
        <v>9205.8122853087607</v>
      </c>
    </row>
    <row r="6" spans="1:33">
      <c r="A6" s="8" t="s">
        <v>77</v>
      </c>
      <c r="B6" s="9">
        <v>8853.1068347210003</v>
      </c>
      <c r="C6" s="9">
        <v>5.5237946980599997</v>
      </c>
      <c r="D6" s="9">
        <v>0.414639232734</v>
      </c>
      <c r="E6" s="9">
        <v>0</v>
      </c>
      <c r="F6" s="9">
        <v>31.030614625999998</v>
      </c>
      <c r="G6" s="9">
        <v>226.96054026799999</v>
      </c>
      <c r="H6" s="9">
        <v>21.310608361</v>
      </c>
      <c r="I6" s="9">
        <v>41.494151602000002</v>
      </c>
      <c r="K6" s="8" t="s">
        <v>77</v>
      </c>
      <c r="L6" s="14">
        <v>8853.1068347210003</v>
      </c>
      <c r="M6" s="14">
        <f t="shared" si="2"/>
        <v>115.99968865925999</v>
      </c>
      <c r="N6" s="14">
        <f t="shared" si="0"/>
        <v>128.53816214753999</v>
      </c>
      <c r="O6" s="14">
        <v>0</v>
      </c>
      <c r="P6" s="15">
        <f t="shared" si="3"/>
        <v>9097.6446855278009</v>
      </c>
      <c r="R6" s="358" t="s">
        <v>346</v>
      </c>
      <c r="S6" s="9">
        <v>8853.1068347210003</v>
      </c>
      <c r="T6" s="9">
        <v>5.5237946980599997</v>
      </c>
      <c r="U6" s="9">
        <v>0.414639232734</v>
      </c>
      <c r="V6" s="9">
        <v>0</v>
      </c>
      <c r="W6" s="9">
        <v>31.030614625999998</v>
      </c>
      <c r="X6" s="9">
        <v>226.96054026799999</v>
      </c>
      <c r="Y6" s="9">
        <v>21.310608361</v>
      </c>
      <c r="Z6" s="9">
        <v>41.494151602000002</v>
      </c>
      <c r="AB6" s="358" t="s">
        <v>346</v>
      </c>
      <c r="AC6" s="14">
        <v>8853.1068347210003</v>
      </c>
      <c r="AD6" s="14">
        <f t="shared" si="4"/>
        <v>115.99968865925999</v>
      </c>
      <c r="AE6" s="14">
        <f t="shared" si="1"/>
        <v>128.53816214753999</v>
      </c>
      <c r="AF6" s="14">
        <v>0</v>
      </c>
      <c r="AG6" s="15">
        <f t="shared" si="5"/>
        <v>9097.6446855278009</v>
      </c>
    </row>
    <row r="7" spans="1:33">
      <c r="A7" s="10" t="s">
        <v>81</v>
      </c>
      <c r="B7" s="11">
        <v>1778.9969964659999</v>
      </c>
      <c r="C7" s="11">
        <v>2.4401069819999999E-2</v>
      </c>
      <c r="D7" s="11">
        <v>2.4047415233999999E-2</v>
      </c>
      <c r="E7" s="12"/>
      <c r="F7" s="11">
        <v>3.7212986909999999</v>
      </c>
      <c r="G7" s="11">
        <v>1.5137656180000001</v>
      </c>
      <c r="H7" s="11">
        <v>0.17268709600000001</v>
      </c>
      <c r="I7" s="11">
        <v>25.904362013</v>
      </c>
      <c r="K7" s="10" t="s">
        <v>81</v>
      </c>
      <c r="L7" s="11">
        <v>1778.9969964659999</v>
      </c>
      <c r="M7" s="13">
        <f t="shared" si="2"/>
        <v>0.51242246621999998</v>
      </c>
      <c r="N7" s="11">
        <f t="shared" si="0"/>
        <v>7.4546987225399999</v>
      </c>
      <c r="O7" s="12"/>
      <c r="P7" s="16">
        <f t="shared" si="3"/>
        <v>1786.9641176547598</v>
      </c>
      <c r="R7" s="359" t="s">
        <v>347</v>
      </c>
      <c r="S7" s="11">
        <v>1778.9969964659999</v>
      </c>
      <c r="T7" s="11">
        <v>2.4401069819999999E-2</v>
      </c>
      <c r="U7" s="11">
        <v>2.4047415233999999E-2</v>
      </c>
      <c r="V7" s="12"/>
      <c r="W7" s="11">
        <v>3.7212986909999999</v>
      </c>
      <c r="X7" s="11">
        <v>1.5137656180000001</v>
      </c>
      <c r="Y7" s="11">
        <v>0.17268709600000001</v>
      </c>
      <c r="Z7" s="11">
        <v>25.904362013</v>
      </c>
      <c r="AB7" s="359" t="s">
        <v>347</v>
      </c>
      <c r="AC7" s="11">
        <v>1778.9969964659999</v>
      </c>
      <c r="AD7" s="13">
        <f t="shared" si="4"/>
        <v>0.51242246621999998</v>
      </c>
      <c r="AE7" s="11">
        <f t="shared" si="1"/>
        <v>7.4546987225399999</v>
      </c>
      <c r="AF7" s="12"/>
      <c r="AG7" s="16">
        <f t="shared" si="5"/>
        <v>1786.9641176547598</v>
      </c>
    </row>
    <row r="8" spans="1:33" ht="26.4">
      <c r="A8" s="10" t="s">
        <v>85</v>
      </c>
      <c r="B8" s="11">
        <v>800.44126935700001</v>
      </c>
      <c r="C8" s="11">
        <v>3.6739296140000002E-2</v>
      </c>
      <c r="D8" s="11">
        <v>5.4748008900000001E-3</v>
      </c>
      <c r="E8" s="12"/>
      <c r="F8" s="11">
        <v>2.0055467720000002</v>
      </c>
      <c r="G8" s="11">
        <v>2.5083148139999998</v>
      </c>
      <c r="H8" s="11">
        <v>0.424669305</v>
      </c>
      <c r="I8" s="11">
        <v>2.195230703</v>
      </c>
      <c r="K8" s="10" t="s">
        <v>85</v>
      </c>
      <c r="L8" s="11">
        <v>800.44126935700001</v>
      </c>
      <c r="M8" s="13">
        <f t="shared" si="2"/>
        <v>0.77152521894000003</v>
      </c>
      <c r="N8" s="11">
        <f t="shared" si="0"/>
        <v>1.6971882759000001</v>
      </c>
      <c r="O8" s="12"/>
      <c r="P8" s="16">
        <f t="shared" si="3"/>
        <v>802.90998285184003</v>
      </c>
      <c r="R8" s="359" t="s">
        <v>348</v>
      </c>
      <c r="S8" s="11">
        <v>800.44126935700001</v>
      </c>
      <c r="T8" s="11">
        <v>3.6739296140000002E-2</v>
      </c>
      <c r="U8" s="11">
        <v>5.4748008900000001E-3</v>
      </c>
      <c r="V8" s="12"/>
      <c r="W8" s="11">
        <v>2.0055467720000002</v>
      </c>
      <c r="X8" s="11">
        <v>2.5083148139999998</v>
      </c>
      <c r="Y8" s="11">
        <v>0.424669305</v>
      </c>
      <c r="Z8" s="11">
        <v>2.195230703</v>
      </c>
      <c r="AB8" s="359" t="s">
        <v>348</v>
      </c>
      <c r="AC8" s="11">
        <v>800.44126935700001</v>
      </c>
      <c r="AD8" s="13">
        <f t="shared" si="4"/>
        <v>0.77152521894000003</v>
      </c>
      <c r="AE8" s="11">
        <f t="shared" si="1"/>
        <v>1.6971882759000001</v>
      </c>
      <c r="AF8" s="12"/>
      <c r="AG8" s="16">
        <f t="shared" si="5"/>
        <v>802.90998285184003</v>
      </c>
    </row>
    <row r="9" spans="1:33">
      <c r="A9" s="10" t="s">
        <v>89</v>
      </c>
      <c r="B9" s="11">
        <v>4442.7124035899997</v>
      </c>
      <c r="C9" s="11">
        <v>1.3852723492000001</v>
      </c>
      <c r="D9" s="11">
        <v>0.36081039180000002</v>
      </c>
      <c r="E9" s="12"/>
      <c r="F9" s="11">
        <v>23.362400000000001</v>
      </c>
      <c r="G9" s="11">
        <v>100.58240000000001</v>
      </c>
      <c r="H9" s="11">
        <v>13.511509999999999</v>
      </c>
      <c r="I9" s="11">
        <v>3.6589999999999998E-2</v>
      </c>
      <c r="K9" s="10" t="s">
        <v>89</v>
      </c>
      <c r="L9" s="11">
        <v>4442.7124035899997</v>
      </c>
      <c r="M9" s="13">
        <f t="shared" si="2"/>
        <v>29.090719333200003</v>
      </c>
      <c r="N9" s="11">
        <f t="shared" si="0"/>
        <v>111.85122145800001</v>
      </c>
      <c r="O9" s="12"/>
      <c r="P9" s="16">
        <f t="shared" si="3"/>
        <v>4583.6543443811988</v>
      </c>
      <c r="R9" s="359" t="s">
        <v>349</v>
      </c>
      <c r="S9" s="11">
        <v>4442.7124035899997</v>
      </c>
      <c r="T9" s="11">
        <v>1.3852723492000001</v>
      </c>
      <c r="U9" s="11">
        <v>0.36081039180000002</v>
      </c>
      <c r="V9" s="12"/>
      <c r="W9" s="11">
        <v>23.362400000000001</v>
      </c>
      <c r="X9" s="11">
        <v>100.58240000000001</v>
      </c>
      <c r="Y9" s="11">
        <v>13.511509999999999</v>
      </c>
      <c r="Z9" s="11">
        <v>3.6589999999999998E-2</v>
      </c>
      <c r="AB9" s="359" t="s">
        <v>349</v>
      </c>
      <c r="AC9" s="11">
        <v>4442.7124035899997</v>
      </c>
      <c r="AD9" s="13">
        <f t="shared" si="4"/>
        <v>29.090719333200003</v>
      </c>
      <c r="AE9" s="11">
        <f t="shared" si="1"/>
        <v>111.85122145800001</v>
      </c>
      <c r="AF9" s="12"/>
      <c r="AG9" s="16">
        <f t="shared" si="5"/>
        <v>4583.6543443811988</v>
      </c>
    </row>
    <row r="10" spans="1:33">
      <c r="A10" s="10" t="s">
        <v>93</v>
      </c>
      <c r="B10" s="11">
        <v>1830.956165308</v>
      </c>
      <c r="C10" s="11">
        <v>4.0773819829000004</v>
      </c>
      <c r="D10" s="11">
        <v>2.430662481E-2</v>
      </c>
      <c r="E10" s="12"/>
      <c r="F10" s="11">
        <v>1.9413691630000001</v>
      </c>
      <c r="G10" s="11">
        <v>122.356059836</v>
      </c>
      <c r="H10" s="11">
        <v>7.2017419599999997</v>
      </c>
      <c r="I10" s="11">
        <v>13.357968886</v>
      </c>
      <c r="K10" s="10" t="s">
        <v>93</v>
      </c>
      <c r="L10" s="11">
        <v>1830.956165308</v>
      </c>
      <c r="M10" s="13">
        <f t="shared" si="2"/>
        <v>85.625021640900002</v>
      </c>
      <c r="N10" s="11">
        <f t="shared" si="0"/>
        <v>7.5350536910999999</v>
      </c>
      <c r="O10" s="12"/>
      <c r="P10" s="16">
        <f t="shared" si="3"/>
        <v>1924.1162406400001</v>
      </c>
      <c r="R10" s="359" t="s">
        <v>350</v>
      </c>
      <c r="S10" s="11">
        <v>1830.956165308</v>
      </c>
      <c r="T10" s="11">
        <v>4.0773819829000004</v>
      </c>
      <c r="U10" s="11">
        <v>2.430662481E-2</v>
      </c>
      <c r="V10" s="12"/>
      <c r="W10" s="11">
        <v>1.9413691630000001</v>
      </c>
      <c r="X10" s="11">
        <v>122.356059836</v>
      </c>
      <c r="Y10" s="11">
        <v>7.2017419599999997</v>
      </c>
      <c r="Z10" s="11">
        <v>13.357968886</v>
      </c>
      <c r="AB10" s="359" t="s">
        <v>350</v>
      </c>
      <c r="AC10" s="11">
        <v>1830.956165308</v>
      </c>
      <c r="AD10" s="13">
        <f t="shared" si="4"/>
        <v>85.625021640900002</v>
      </c>
      <c r="AE10" s="11">
        <f t="shared" si="1"/>
        <v>7.5350536910999999</v>
      </c>
      <c r="AF10" s="12"/>
      <c r="AG10" s="16">
        <f t="shared" si="5"/>
        <v>1924.1162406400001</v>
      </c>
    </row>
    <row r="11" spans="1:33">
      <c r="A11" s="8" t="s">
        <v>96</v>
      </c>
      <c r="B11" s="9">
        <v>5.1947182788369997</v>
      </c>
      <c r="C11" s="9">
        <v>4.9034705477199996</v>
      </c>
      <c r="D11" s="9">
        <v>0</v>
      </c>
      <c r="E11" s="9">
        <v>0</v>
      </c>
      <c r="F11" s="9">
        <v>0</v>
      </c>
      <c r="G11" s="9">
        <v>0</v>
      </c>
      <c r="H11" s="9">
        <v>5.8801785869999996</v>
      </c>
      <c r="I11" s="9">
        <v>0</v>
      </c>
      <c r="K11" s="8" t="s">
        <v>96</v>
      </c>
      <c r="L11" s="14">
        <v>5.1947182788369997</v>
      </c>
      <c r="M11" s="14">
        <f>C11*21</f>
        <v>102.97288150211999</v>
      </c>
      <c r="N11" s="14">
        <v>0</v>
      </c>
      <c r="O11" s="14">
        <v>0</v>
      </c>
      <c r="P11" s="15">
        <f t="shared" si="3"/>
        <v>108.16759978095699</v>
      </c>
      <c r="R11" s="358" t="s">
        <v>351</v>
      </c>
      <c r="S11" s="9">
        <v>5.1947182788369997</v>
      </c>
      <c r="T11" s="9">
        <v>4.9034705477199996</v>
      </c>
      <c r="U11" s="9">
        <v>0</v>
      </c>
      <c r="V11" s="9">
        <v>0</v>
      </c>
      <c r="W11" s="9">
        <v>0</v>
      </c>
      <c r="X11" s="9">
        <v>0</v>
      </c>
      <c r="Y11" s="9">
        <v>5.8801785869999996</v>
      </c>
      <c r="Z11" s="9">
        <v>0</v>
      </c>
      <c r="AB11" s="358" t="s">
        <v>351</v>
      </c>
      <c r="AC11" s="14">
        <v>5.1947182788369997</v>
      </c>
      <c r="AD11" s="14">
        <f>T11*21</f>
        <v>102.97288150211999</v>
      </c>
      <c r="AE11" s="14">
        <v>0</v>
      </c>
      <c r="AF11" s="14">
        <v>0</v>
      </c>
      <c r="AG11" s="15">
        <f t="shared" si="5"/>
        <v>108.16759978095699</v>
      </c>
    </row>
    <row r="12" spans="1:33">
      <c r="A12" s="10" t="s">
        <v>99</v>
      </c>
      <c r="B12" s="11">
        <v>2.8042188000000001</v>
      </c>
      <c r="C12" s="11">
        <v>0.96262451000000004</v>
      </c>
      <c r="D12" s="11">
        <v>0</v>
      </c>
      <c r="E12" s="12"/>
      <c r="F12" s="11">
        <v>0</v>
      </c>
      <c r="G12" s="11">
        <v>0</v>
      </c>
      <c r="H12" s="11">
        <v>1.8622399999999999</v>
      </c>
      <c r="I12" s="11">
        <v>0</v>
      </c>
      <c r="K12" s="10" t="s">
        <v>99</v>
      </c>
      <c r="L12" s="11">
        <v>2.8042188000000001</v>
      </c>
      <c r="M12" s="11">
        <f>C12*21</f>
        <v>20.215114710000002</v>
      </c>
      <c r="N12" s="11">
        <v>0</v>
      </c>
      <c r="O12" s="12"/>
      <c r="P12" s="16">
        <f t="shared" si="3"/>
        <v>23.019333510000003</v>
      </c>
      <c r="R12" s="359" t="s">
        <v>352</v>
      </c>
      <c r="S12" s="11">
        <v>2.8042188000000001</v>
      </c>
      <c r="T12" s="11">
        <v>0.96262451000000004</v>
      </c>
      <c r="U12" s="11">
        <v>0</v>
      </c>
      <c r="V12" s="12"/>
      <c r="W12" s="11">
        <v>0</v>
      </c>
      <c r="X12" s="11">
        <v>0</v>
      </c>
      <c r="Y12" s="11">
        <v>1.8622399999999999</v>
      </c>
      <c r="Z12" s="11">
        <v>0</v>
      </c>
      <c r="AB12" s="359" t="s">
        <v>352</v>
      </c>
      <c r="AC12" s="11">
        <v>2.8042188000000001</v>
      </c>
      <c r="AD12" s="11">
        <f>T12*21</f>
        <v>20.215114710000002</v>
      </c>
      <c r="AE12" s="11">
        <v>0</v>
      </c>
      <c r="AF12" s="12"/>
      <c r="AG12" s="16">
        <f t="shared" si="5"/>
        <v>23.019333510000003</v>
      </c>
    </row>
    <row r="13" spans="1:33">
      <c r="A13" s="10" t="s">
        <v>102</v>
      </c>
      <c r="B13" s="11">
        <v>2.390499478837</v>
      </c>
      <c r="C13" s="11">
        <v>3.9408460377200001</v>
      </c>
      <c r="D13" s="11">
        <v>0</v>
      </c>
      <c r="E13" s="12"/>
      <c r="F13" s="11">
        <v>0</v>
      </c>
      <c r="G13" s="11">
        <v>0</v>
      </c>
      <c r="H13" s="11">
        <v>4.0179385869999997</v>
      </c>
      <c r="I13" s="11">
        <v>0</v>
      </c>
      <c r="K13" s="10" t="s">
        <v>102</v>
      </c>
      <c r="L13" s="11">
        <v>2.390499478837</v>
      </c>
      <c r="M13" s="11">
        <f>C13*21</f>
        <v>82.757766792120009</v>
      </c>
      <c r="N13" s="11">
        <v>0</v>
      </c>
      <c r="O13" s="12"/>
      <c r="P13" s="16">
        <f t="shared" si="3"/>
        <v>85.148266270957009</v>
      </c>
      <c r="R13" s="359" t="s">
        <v>353</v>
      </c>
      <c r="S13" s="11">
        <v>2.390499478837</v>
      </c>
      <c r="T13" s="11">
        <v>3.9408460377200001</v>
      </c>
      <c r="U13" s="11">
        <v>0</v>
      </c>
      <c r="V13" s="12"/>
      <c r="W13" s="11">
        <v>0</v>
      </c>
      <c r="X13" s="11">
        <v>0</v>
      </c>
      <c r="Y13" s="11">
        <v>4.0179385869999997</v>
      </c>
      <c r="Z13" s="11">
        <v>0</v>
      </c>
      <c r="AB13" s="359" t="s">
        <v>353</v>
      </c>
      <c r="AC13" s="11">
        <v>2.390499478837</v>
      </c>
      <c r="AD13" s="11">
        <f>T13*21</f>
        <v>82.757766792120009</v>
      </c>
      <c r="AE13" s="11">
        <v>0</v>
      </c>
      <c r="AF13" s="12"/>
      <c r="AG13" s="16">
        <f t="shared" si="5"/>
        <v>85.148266270957009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611.16167446456302</v>
      </c>
      <c r="M15" s="14">
        <f>C16*21</f>
        <v>0</v>
      </c>
      <c r="N15" s="14">
        <f>D16*310</f>
        <v>0.18599999999999997</v>
      </c>
      <c r="O15" s="14">
        <v>123.82132643410399</v>
      </c>
      <c r="P15" s="15">
        <f t="shared" si="3"/>
        <v>735.16900089866704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611.16167446456302</v>
      </c>
      <c r="AD15" s="14">
        <f>T16*21</f>
        <v>0</v>
      </c>
      <c r="AE15" s="14">
        <f>U16*310</f>
        <v>0.18599999999999997</v>
      </c>
      <c r="AF15" s="14">
        <v>123.82132643410399</v>
      </c>
      <c r="AG15" s="15">
        <f t="shared" si="5"/>
        <v>735.16900089866704</v>
      </c>
    </row>
    <row r="16" spans="1:33" ht="26.4">
      <c r="A16" s="8" t="s">
        <v>74</v>
      </c>
      <c r="B16" s="9">
        <v>611.16167446456302</v>
      </c>
      <c r="C16" s="9">
        <v>0</v>
      </c>
      <c r="D16" s="9">
        <v>5.9999999999999995E-4</v>
      </c>
      <c r="E16" s="9">
        <v>123.82132643410399</v>
      </c>
      <c r="F16" s="9">
        <v>7.2700000000000004E-3</v>
      </c>
      <c r="G16" s="9">
        <v>0.95801999999999998</v>
      </c>
      <c r="H16" s="9">
        <v>3.9136500000000001</v>
      </c>
      <c r="I16" s="9">
        <v>0.17044000000000001</v>
      </c>
      <c r="K16" s="8" t="s">
        <v>78</v>
      </c>
      <c r="L16" s="14">
        <v>609.26966369122999</v>
      </c>
      <c r="M16" s="14">
        <v>0</v>
      </c>
      <c r="N16" s="14">
        <v>0</v>
      </c>
      <c r="O16" s="14">
        <v>0</v>
      </c>
      <c r="P16" s="15">
        <f t="shared" si="3"/>
        <v>609.26966369122999</v>
      </c>
      <c r="R16" s="358" t="s">
        <v>356</v>
      </c>
      <c r="S16" s="9">
        <v>611.16167446456302</v>
      </c>
      <c r="T16" s="9">
        <v>0</v>
      </c>
      <c r="U16" s="9">
        <v>5.9999999999999995E-4</v>
      </c>
      <c r="V16" s="9">
        <v>123.82132643410399</v>
      </c>
      <c r="W16" s="9">
        <v>7.2700000000000004E-3</v>
      </c>
      <c r="X16" s="9">
        <v>0.95801999999999998</v>
      </c>
      <c r="Y16" s="9">
        <v>3.9136500000000001</v>
      </c>
      <c r="Z16" s="9">
        <v>0.17044000000000001</v>
      </c>
      <c r="AB16" s="358" t="s">
        <v>357</v>
      </c>
      <c r="AC16" s="14">
        <v>609.26966369122999</v>
      </c>
      <c r="AD16" s="14">
        <v>0</v>
      </c>
      <c r="AE16" s="14">
        <v>0</v>
      </c>
      <c r="AF16" s="14">
        <v>0</v>
      </c>
      <c r="AG16" s="15">
        <f t="shared" si="5"/>
        <v>609.26966369122999</v>
      </c>
    </row>
    <row r="17" spans="1:33">
      <c r="A17" s="8" t="s">
        <v>78</v>
      </c>
      <c r="B17" s="9">
        <v>609.26966369122999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582.27314032620302</v>
      </c>
      <c r="M17" s="12"/>
      <c r="N17" s="12"/>
      <c r="O17" s="12"/>
      <c r="P17" s="16">
        <f t="shared" si="3"/>
        <v>582.27314032620302</v>
      </c>
      <c r="R17" s="358" t="s">
        <v>357</v>
      </c>
      <c r="S17" s="9">
        <v>609.26966369122999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582.27314032620302</v>
      </c>
      <c r="AD17" s="12"/>
      <c r="AE17" s="12"/>
      <c r="AF17" s="12"/>
      <c r="AG17" s="16">
        <f t="shared" si="5"/>
        <v>582.27314032620302</v>
      </c>
    </row>
    <row r="18" spans="1:33">
      <c r="A18" s="10" t="s">
        <v>82</v>
      </c>
      <c r="B18" s="11">
        <v>582.27314032620302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2.06955</v>
      </c>
      <c r="M18" s="12"/>
      <c r="N18" s="12"/>
      <c r="O18" s="12"/>
      <c r="P18" s="16">
        <f t="shared" si="3"/>
        <v>2.06955</v>
      </c>
      <c r="R18" s="359" t="s">
        <v>358</v>
      </c>
      <c r="S18" s="11">
        <v>582.27314032620302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2.06955</v>
      </c>
      <c r="AD18" s="12"/>
      <c r="AE18" s="12"/>
      <c r="AF18" s="12"/>
      <c r="AG18" s="16">
        <f t="shared" si="5"/>
        <v>2.06955</v>
      </c>
    </row>
    <row r="19" spans="1:33">
      <c r="A19" s="10" t="s">
        <v>86</v>
      </c>
      <c r="B19" s="11">
        <v>2.06955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12.047914391100001</v>
      </c>
      <c r="M19" s="12"/>
      <c r="N19" s="12"/>
      <c r="O19" s="12"/>
      <c r="P19" s="16">
        <f t="shared" si="3"/>
        <v>12.047914391100001</v>
      </c>
      <c r="R19" s="359" t="s">
        <v>359</v>
      </c>
      <c r="S19" s="11">
        <v>2.06955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12.047914391100001</v>
      </c>
      <c r="AD19" s="12"/>
      <c r="AE19" s="12"/>
      <c r="AF19" s="12"/>
      <c r="AG19" s="16">
        <f t="shared" si="5"/>
        <v>12.047914391100001</v>
      </c>
    </row>
    <row r="20" spans="1:33">
      <c r="A20" s="10" t="s">
        <v>90</v>
      </c>
      <c r="B20" s="11">
        <v>12.047914391100001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12.879058973926799</v>
      </c>
      <c r="M20" s="12"/>
      <c r="N20" s="12"/>
      <c r="O20" s="12"/>
      <c r="P20" s="16">
        <f t="shared" si="3"/>
        <v>12.879058973926799</v>
      </c>
      <c r="R20" s="359" t="s">
        <v>360</v>
      </c>
      <c r="S20" s="11">
        <v>12.047914391100001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12.879058973926799</v>
      </c>
      <c r="AD20" s="12"/>
      <c r="AE20" s="12"/>
      <c r="AF20" s="12"/>
      <c r="AG20" s="16">
        <f t="shared" si="5"/>
        <v>12.879058973926799</v>
      </c>
    </row>
    <row r="21" spans="1:33">
      <c r="A21" s="10" t="s">
        <v>94</v>
      </c>
      <c r="B21" s="11">
        <v>12.879058973926799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1.4847174400000001</v>
      </c>
      <c r="M21" s="14">
        <v>0</v>
      </c>
      <c r="N21" s="14">
        <v>0</v>
      </c>
      <c r="O21" s="14">
        <v>0</v>
      </c>
      <c r="P21" s="15">
        <f t="shared" si="3"/>
        <v>1.4847174400000001</v>
      </c>
      <c r="R21" s="359" t="s">
        <v>361</v>
      </c>
      <c r="S21" s="11">
        <v>12.879058973926799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1.4847174400000001</v>
      </c>
      <c r="AD21" s="14">
        <v>0</v>
      </c>
      <c r="AE21" s="14">
        <v>0</v>
      </c>
      <c r="AF21" s="14">
        <v>0</v>
      </c>
      <c r="AG21" s="15">
        <f t="shared" si="5"/>
        <v>1.4847174400000001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4.0766440000000001E-2</v>
      </c>
      <c r="M22" s="11">
        <v>0</v>
      </c>
      <c r="N22" s="12"/>
      <c r="O22" s="12"/>
      <c r="P22" s="16">
        <f t="shared" si="3"/>
        <v>4.0766440000000001E-2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4.0766440000000001E-2</v>
      </c>
      <c r="AD22" s="11">
        <v>0</v>
      </c>
      <c r="AE22" s="12"/>
      <c r="AF22" s="12"/>
      <c r="AG22" s="16">
        <f t="shared" si="5"/>
        <v>4.0766440000000001E-2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0.40729333333333301</v>
      </c>
      <c r="M23" s="14">
        <v>0</v>
      </c>
      <c r="N23" s="14">
        <v>0</v>
      </c>
      <c r="O23" s="14">
        <v>0</v>
      </c>
      <c r="P23" s="15">
        <f t="shared" si="3"/>
        <v>0.40729333333333301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0.40729333333333301</v>
      </c>
      <c r="AD23" s="14">
        <v>0</v>
      </c>
      <c r="AE23" s="14">
        <v>0</v>
      </c>
      <c r="AF23" s="14">
        <v>0</v>
      </c>
      <c r="AG23" s="15">
        <f t="shared" si="5"/>
        <v>0.40729333333333301</v>
      </c>
    </row>
    <row r="24" spans="1:33">
      <c r="A24" s="8" t="s">
        <v>97</v>
      </c>
      <c r="B24" s="9">
        <v>1.4847174400000001</v>
      </c>
      <c r="C24" s="9">
        <v>0</v>
      </c>
      <c r="D24" s="9">
        <v>0</v>
      </c>
      <c r="E24" s="9">
        <v>0</v>
      </c>
      <c r="F24" s="9">
        <v>5.0000000000000001E-3</v>
      </c>
      <c r="G24" s="9">
        <v>0.94554000000000005</v>
      </c>
      <c r="H24" s="9">
        <v>0</v>
      </c>
      <c r="I24" s="9">
        <v>0.16589999999999999</v>
      </c>
      <c r="K24" s="10" t="s">
        <v>105</v>
      </c>
      <c r="L24" s="11">
        <v>0.40039999999999998</v>
      </c>
      <c r="M24" s="12"/>
      <c r="N24" s="12"/>
      <c r="O24" s="12"/>
      <c r="P24" s="16">
        <f t="shared" si="3"/>
        <v>0.40039999999999998</v>
      </c>
      <c r="R24" s="358" t="s">
        <v>364</v>
      </c>
      <c r="S24" s="9">
        <v>1.4847174400000001</v>
      </c>
      <c r="T24" s="9">
        <v>0</v>
      </c>
      <c r="U24" s="9">
        <v>0</v>
      </c>
      <c r="V24" s="9">
        <v>0</v>
      </c>
      <c r="W24" s="9">
        <v>5.0000000000000001E-3</v>
      </c>
      <c r="X24" s="9">
        <v>0.94554000000000005</v>
      </c>
      <c r="Y24" s="9">
        <v>0</v>
      </c>
      <c r="Z24" s="9">
        <v>0.16589999999999999</v>
      </c>
      <c r="AB24" s="359" t="s">
        <v>368</v>
      </c>
      <c r="AC24" s="11">
        <v>0.40039999999999998</v>
      </c>
      <c r="AD24" s="12"/>
      <c r="AE24" s="12"/>
      <c r="AF24" s="12"/>
      <c r="AG24" s="16">
        <f t="shared" si="5"/>
        <v>0.40039999999999998</v>
      </c>
    </row>
    <row r="25" spans="1:33">
      <c r="A25" s="10" t="s">
        <v>100</v>
      </c>
      <c r="B25" s="11">
        <v>4.0766440000000001E-2</v>
      </c>
      <c r="C25" s="11">
        <v>0</v>
      </c>
      <c r="D25" s="12"/>
      <c r="E25" s="12"/>
      <c r="F25" s="11">
        <v>5.0000000000000001E-3</v>
      </c>
      <c r="G25" s="11">
        <v>2.5999999999999999E-2</v>
      </c>
      <c r="H25" s="11">
        <v>0</v>
      </c>
      <c r="I25" s="11">
        <v>0</v>
      </c>
      <c r="K25" s="10" t="s">
        <v>107</v>
      </c>
      <c r="L25" s="11">
        <v>6.8933333333333303E-3</v>
      </c>
      <c r="M25" s="12"/>
      <c r="N25" s="12"/>
      <c r="O25" s="12"/>
      <c r="P25" s="16">
        <f t="shared" si="3"/>
        <v>6.8933333333333303E-3</v>
      </c>
      <c r="R25" s="359" t="s">
        <v>365</v>
      </c>
      <c r="S25" s="11">
        <v>4.0766440000000001E-2</v>
      </c>
      <c r="T25" s="11">
        <v>0</v>
      </c>
      <c r="U25" s="12"/>
      <c r="V25" s="12"/>
      <c r="W25" s="11">
        <v>5.0000000000000001E-3</v>
      </c>
      <c r="X25" s="11">
        <v>2.5999999999999999E-2</v>
      </c>
      <c r="Y25" s="11">
        <v>0</v>
      </c>
      <c r="Z25" s="11">
        <v>0</v>
      </c>
      <c r="AB25" s="359" t="s">
        <v>369</v>
      </c>
      <c r="AC25" s="11">
        <v>6.8933333333333303E-3</v>
      </c>
      <c r="AD25" s="12"/>
      <c r="AE25" s="12"/>
      <c r="AF25" s="12"/>
      <c r="AG25" s="16">
        <f t="shared" si="5"/>
        <v>6.8933333333333303E-3</v>
      </c>
    </row>
    <row r="26" spans="1:33" ht="26.4">
      <c r="A26" s="122" t="s">
        <v>194</v>
      </c>
      <c r="B26" s="123">
        <v>1.443951</v>
      </c>
      <c r="C26" s="123">
        <v>0</v>
      </c>
      <c r="D26" s="123">
        <v>0</v>
      </c>
      <c r="E26" s="123">
        <v>0</v>
      </c>
      <c r="F26" s="123">
        <v>0</v>
      </c>
      <c r="G26" s="123">
        <v>0.91954000000000002</v>
      </c>
      <c r="H26" s="123">
        <v>0</v>
      </c>
      <c r="I26" s="123">
        <v>0.16589999999999999</v>
      </c>
      <c r="K26" s="8" t="s">
        <v>109</v>
      </c>
      <c r="L26" s="14">
        <v>0</v>
      </c>
      <c r="M26" s="14">
        <v>0</v>
      </c>
      <c r="N26" s="14">
        <v>0</v>
      </c>
      <c r="O26" s="14">
        <v>123.82132643410399</v>
      </c>
      <c r="P26" s="15">
        <f t="shared" si="3"/>
        <v>123.82132643410399</v>
      </c>
      <c r="R26" s="359" t="s">
        <v>366</v>
      </c>
      <c r="S26" s="123">
        <v>1.443951</v>
      </c>
      <c r="T26" s="123">
        <v>0</v>
      </c>
      <c r="U26" s="123">
        <v>0</v>
      </c>
      <c r="V26" s="123">
        <v>0</v>
      </c>
      <c r="W26" s="123">
        <v>0</v>
      </c>
      <c r="X26" s="123">
        <v>0.91954000000000002</v>
      </c>
      <c r="Y26" s="123">
        <v>0</v>
      </c>
      <c r="Z26" s="123">
        <v>0.16589999999999999</v>
      </c>
      <c r="AB26" s="358" t="s">
        <v>373</v>
      </c>
      <c r="AC26" s="14">
        <v>0</v>
      </c>
      <c r="AD26" s="14">
        <v>0</v>
      </c>
      <c r="AE26" s="14">
        <v>0</v>
      </c>
      <c r="AF26" s="14">
        <v>123.82132643410399</v>
      </c>
      <c r="AG26" s="15">
        <f t="shared" si="5"/>
        <v>123.82132643410399</v>
      </c>
    </row>
    <row r="27" spans="1:33" ht="26.4">
      <c r="A27" s="8" t="s">
        <v>103</v>
      </c>
      <c r="B27" s="9">
        <v>0.40729333333333301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1.6281300000000001</v>
      </c>
      <c r="I27" s="9">
        <v>0</v>
      </c>
      <c r="K27" s="10" t="s">
        <v>111</v>
      </c>
      <c r="L27" s="12"/>
      <c r="M27" s="12"/>
      <c r="N27" s="12"/>
      <c r="O27" s="11">
        <v>47.097883934103798</v>
      </c>
      <c r="P27" s="16">
        <f t="shared" si="3"/>
        <v>47.097883934103798</v>
      </c>
      <c r="R27" s="358" t="s">
        <v>367</v>
      </c>
      <c r="S27" s="9">
        <v>0.40729333333333301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1.6281300000000001</v>
      </c>
      <c r="Z27" s="9">
        <v>0</v>
      </c>
      <c r="AB27" s="359" t="s">
        <v>374</v>
      </c>
      <c r="AC27" s="12"/>
      <c r="AD27" s="12"/>
      <c r="AE27" s="12"/>
      <c r="AF27" s="11">
        <v>47.097883934103798</v>
      </c>
      <c r="AG27" s="16">
        <f t="shared" si="5"/>
        <v>47.097883934103798</v>
      </c>
    </row>
    <row r="28" spans="1:33">
      <c r="A28" s="10" t="s">
        <v>105</v>
      </c>
      <c r="B28" s="11">
        <v>0.40039999999999998</v>
      </c>
      <c r="C28" s="12"/>
      <c r="D28" s="12"/>
      <c r="E28" s="12"/>
      <c r="F28" s="123">
        <v>0</v>
      </c>
      <c r="G28" s="123">
        <v>0</v>
      </c>
      <c r="H28" s="123">
        <v>0</v>
      </c>
      <c r="I28" s="123">
        <v>0</v>
      </c>
      <c r="K28" s="10" t="s">
        <v>113</v>
      </c>
      <c r="L28" s="12"/>
      <c r="M28" s="12"/>
      <c r="N28" s="12"/>
      <c r="O28" s="11">
        <v>44.759324999999997</v>
      </c>
      <c r="P28" s="16">
        <f t="shared" si="3"/>
        <v>44.759324999999997</v>
      </c>
      <c r="R28" s="359" t="s">
        <v>368</v>
      </c>
      <c r="S28" s="11">
        <v>0.40039999999999998</v>
      </c>
      <c r="T28" s="12"/>
      <c r="U28" s="12"/>
      <c r="V28" s="12"/>
      <c r="W28" s="123">
        <v>0</v>
      </c>
      <c r="X28" s="123">
        <v>0</v>
      </c>
      <c r="Y28" s="123">
        <v>0</v>
      </c>
      <c r="Z28" s="123">
        <v>0</v>
      </c>
      <c r="AB28" s="359" t="s">
        <v>375</v>
      </c>
      <c r="AC28" s="12"/>
      <c r="AD28" s="12"/>
      <c r="AE28" s="12"/>
      <c r="AF28" s="11">
        <v>44.759324999999997</v>
      </c>
      <c r="AG28" s="16">
        <f t="shared" si="5"/>
        <v>44.759324999999997</v>
      </c>
    </row>
    <row r="29" spans="1:33">
      <c r="A29" s="10" t="s">
        <v>107</v>
      </c>
      <c r="B29" s="11">
        <v>6.8933333333333303E-3</v>
      </c>
      <c r="C29" s="12"/>
      <c r="D29" s="12"/>
      <c r="E29" s="12"/>
      <c r="F29" s="123">
        <v>0</v>
      </c>
      <c r="G29" s="123">
        <v>0</v>
      </c>
      <c r="H29" s="123">
        <v>0</v>
      </c>
      <c r="I29" s="123">
        <v>0</v>
      </c>
      <c r="K29" s="10" t="s">
        <v>115</v>
      </c>
      <c r="L29" s="12"/>
      <c r="M29" s="12"/>
      <c r="N29" s="12"/>
      <c r="O29" s="11">
        <v>31.9641175</v>
      </c>
      <c r="P29" s="16">
        <f t="shared" si="3"/>
        <v>31.9641175</v>
      </c>
      <c r="R29" s="359" t="s">
        <v>369</v>
      </c>
      <c r="S29" s="11">
        <v>6.8933333333333303E-3</v>
      </c>
      <c r="T29" s="12"/>
      <c r="U29" s="12"/>
      <c r="V29" s="12"/>
      <c r="W29" s="123">
        <v>0</v>
      </c>
      <c r="X29" s="123">
        <v>0</v>
      </c>
      <c r="Y29" s="123">
        <v>0</v>
      </c>
      <c r="Z29" s="123">
        <v>0</v>
      </c>
      <c r="AB29" s="359" t="s">
        <v>379</v>
      </c>
      <c r="AC29" s="12"/>
      <c r="AD29" s="12"/>
      <c r="AE29" s="12"/>
      <c r="AF29" s="11">
        <v>31.9641175</v>
      </c>
      <c r="AG29" s="16">
        <f t="shared" si="5"/>
        <v>31.9641175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23">
        <v>0</v>
      </c>
      <c r="G30" s="123">
        <v>0</v>
      </c>
      <c r="H30" s="123">
        <v>1.6259999999999999</v>
      </c>
      <c r="I30" s="123">
        <v>0</v>
      </c>
      <c r="K30" s="8" t="s">
        <v>147</v>
      </c>
      <c r="L30" s="14">
        <v>0</v>
      </c>
      <c r="M30" s="14">
        <v>0</v>
      </c>
      <c r="N30" s="14">
        <f>N31</f>
        <v>0.18599999999999997</v>
      </c>
      <c r="O30" s="14">
        <v>0</v>
      </c>
      <c r="P30" s="16">
        <f t="shared" si="3"/>
        <v>0.18599999999999997</v>
      </c>
      <c r="R30" s="359" t="s">
        <v>370</v>
      </c>
      <c r="S30" s="11">
        <v>0</v>
      </c>
      <c r="T30" s="12"/>
      <c r="U30" s="12"/>
      <c r="V30" s="12"/>
      <c r="W30" s="123">
        <v>0</v>
      </c>
      <c r="X30" s="123">
        <v>0</v>
      </c>
      <c r="Y30" s="123">
        <v>1.6259999999999999</v>
      </c>
      <c r="Z30" s="123">
        <v>0</v>
      </c>
      <c r="AB30" s="358" t="s">
        <v>380</v>
      </c>
      <c r="AC30" s="14">
        <v>0</v>
      </c>
      <c r="AD30" s="14">
        <v>0</v>
      </c>
      <c r="AE30" s="14">
        <f>AE31</f>
        <v>0.18599999999999997</v>
      </c>
      <c r="AF30" s="14">
        <v>0</v>
      </c>
      <c r="AG30" s="16">
        <f t="shared" si="5"/>
        <v>0.18599999999999997</v>
      </c>
    </row>
    <row r="31" spans="1:33">
      <c r="A31" s="122" t="s">
        <v>193</v>
      </c>
      <c r="B31" s="11">
        <v>0</v>
      </c>
      <c r="C31" s="12"/>
      <c r="D31" s="12"/>
      <c r="E31" s="12"/>
      <c r="F31" s="123">
        <v>0</v>
      </c>
      <c r="G31" s="123">
        <v>0</v>
      </c>
      <c r="H31" s="123">
        <v>2.1299999999999999E-3</v>
      </c>
      <c r="I31" s="123">
        <v>0</v>
      </c>
      <c r="K31" s="10" t="s">
        <v>148</v>
      </c>
      <c r="L31" s="12"/>
      <c r="M31" s="12"/>
      <c r="N31" s="12">
        <f>D41*310</f>
        <v>0.18599999999999997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23">
        <v>0</v>
      </c>
      <c r="X31" s="123">
        <v>0</v>
      </c>
      <c r="Y31" s="123">
        <v>2.1299999999999999E-3</v>
      </c>
      <c r="Z31" s="123">
        <v>0</v>
      </c>
      <c r="AB31" s="10" t="s">
        <v>412</v>
      </c>
      <c r="AC31" s="12"/>
      <c r="AD31" s="12"/>
      <c r="AE31" s="12">
        <f>U41*310</f>
        <v>0.18599999999999997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-10324.340000832601</v>
      </c>
      <c r="M32" s="14">
        <f>C46*21</f>
        <v>2400.4662943666649</v>
      </c>
      <c r="N32" s="14">
        <f>D46*310</f>
        <v>1969.328655509066</v>
      </c>
      <c r="O32" s="14">
        <v>0</v>
      </c>
      <c r="P32" s="15">
        <f t="shared" si="3"/>
        <v>-5954.54505095687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-10324.340000832601</v>
      </c>
      <c r="AD32" s="14">
        <f>T46*21</f>
        <v>2400.4662943666649</v>
      </c>
      <c r="AE32" s="14">
        <f>U46*310</f>
        <v>1969.328655509066</v>
      </c>
      <c r="AF32" s="14">
        <v>0</v>
      </c>
      <c r="AG32" s="15">
        <f t="shared" ref="AG32:AG51" si="6">SUM(AC32:AF32)</f>
        <v>-5954.54505095687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123.82132643410399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2356.6869734100001</v>
      </c>
      <c r="N33" s="14">
        <f>D47*310</f>
        <v>141.6376621940145</v>
      </c>
      <c r="O33" s="14">
        <v>0</v>
      </c>
      <c r="P33" s="15">
        <f t="shared" si="3"/>
        <v>2498.3246356040145</v>
      </c>
      <c r="R33" s="358" t="s">
        <v>373</v>
      </c>
      <c r="S33" s="9">
        <v>0</v>
      </c>
      <c r="T33" s="9">
        <v>0</v>
      </c>
      <c r="U33" s="9">
        <v>0</v>
      </c>
      <c r="V33" s="9">
        <v>123.82132643410399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2356.6869734100001</v>
      </c>
      <c r="AE33" s="14">
        <f>U47*310</f>
        <v>141.6376621940145</v>
      </c>
      <c r="AF33" s="14">
        <v>0</v>
      </c>
      <c r="AG33" s="15">
        <f t="shared" si="6"/>
        <v>2498.3246356040145</v>
      </c>
    </row>
    <row r="34" spans="1:33">
      <c r="A34" s="10" t="s">
        <v>111</v>
      </c>
      <c r="B34" s="12"/>
      <c r="C34" s="12"/>
      <c r="D34" s="12"/>
      <c r="E34" s="11">
        <v>47.097883934103798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2289.7379190000001</v>
      </c>
      <c r="N34" s="12"/>
      <c r="O34" s="12"/>
      <c r="P34" s="16">
        <f t="shared" si="3"/>
        <v>2289.7379190000001</v>
      </c>
      <c r="R34" s="359" t="s">
        <v>374</v>
      </c>
      <c r="S34" s="12"/>
      <c r="T34" s="12"/>
      <c r="U34" s="12"/>
      <c r="V34" s="11">
        <v>47.097883934103798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2289.7379190000001</v>
      </c>
      <c r="AE34" s="12"/>
      <c r="AF34" s="12"/>
      <c r="AG34" s="16">
        <f t="shared" si="6"/>
        <v>2289.7379190000001</v>
      </c>
    </row>
    <row r="35" spans="1:33">
      <c r="A35" s="10" t="s">
        <v>113</v>
      </c>
      <c r="B35" s="12"/>
      <c r="C35" s="12"/>
      <c r="D35" s="12"/>
      <c r="E35" s="11">
        <v>44.759324999999997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66.949054410000002</v>
      </c>
      <c r="N35" s="11">
        <f>D49*310</f>
        <v>141.6376621940145</v>
      </c>
      <c r="O35" s="12"/>
      <c r="P35" s="16">
        <f t="shared" si="3"/>
        <v>208.5867166040145</v>
      </c>
      <c r="R35" s="359" t="s">
        <v>375</v>
      </c>
      <c r="S35" s="12"/>
      <c r="T35" s="12"/>
      <c r="U35" s="12"/>
      <c r="V35" s="11">
        <v>44.759324999999997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66.949054410000002</v>
      </c>
      <c r="AE35" s="11">
        <f>U49*310</f>
        <v>141.6376621940145</v>
      </c>
      <c r="AF35" s="12"/>
      <c r="AG35" s="16">
        <f t="shared" si="6"/>
        <v>208.5867166040145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-10323.168666461601</v>
      </c>
      <c r="M36" s="14">
        <v>0</v>
      </c>
      <c r="N36" s="14">
        <v>0</v>
      </c>
      <c r="O36" s="14">
        <v>0</v>
      </c>
      <c r="P36" s="15">
        <f t="shared" si="3"/>
        <v>-10323.168666461601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-10323.168666461601</v>
      </c>
      <c r="AD36" s="14">
        <v>0</v>
      </c>
      <c r="AE36" s="14">
        <v>0</v>
      </c>
      <c r="AF36" s="14">
        <v>0</v>
      </c>
      <c r="AG36" s="15">
        <f t="shared" si="6"/>
        <v>-10323.168666461601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-6856.6301331282302</v>
      </c>
      <c r="M37" s="12"/>
      <c r="N37" s="12"/>
      <c r="O37" s="12"/>
      <c r="P37" s="16">
        <f t="shared" si="3"/>
        <v>-6856.6301331282302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-6856.6301331282302</v>
      </c>
      <c r="AD37" s="12"/>
      <c r="AE37" s="12"/>
      <c r="AF37" s="12"/>
      <c r="AG37" s="16">
        <f t="shared" si="6"/>
        <v>-6856.6301331282302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-3466.5385333333302</v>
      </c>
      <c r="M38" s="12"/>
      <c r="N38" s="12"/>
      <c r="O38" s="12"/>
      <c r="P38" s="16">
        <f t="shared" si="3"/>
        <v>-3466.5385333333302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-3466.5385333333302</v>
      </c>
      <c r="AD38" s="12"/>
      <c r="AE38" s="12"/>
      <c r="AF38" s="12"/>
      <c r="AG38" s="16">
        <f t="shared" si="6"/>
        <v>-3466.5385333333302</v>
      </c>
    </row>
    <row r="39" spans="1:33" ht="26.4">
      <c r="A39" s="10" t="s">
        <v>115</v>
      </c>
      <c r="B39" s="12"/>
      <c r="C39" s="12"/>
      <c r="D39" s="12"/>
      <c r="E39" s="11">
        <v>31.9641175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43.779320956659959</v>
      </c>
      <c r="N39" s="14">
        <f>D57*310</f>
        <v>1827.6909933150519</v>
      </c>
      <c r="O39" s="14">
        <v>0</v>
      </c>
      <c r="P39" s="15">
        <f t="shared" si="3"/>
        <v>1871.4703142717119</v>
      </c>
      <c r="R39" s="359" t="s">
        <v>379</v>
      </c>
      <c r="S39" s="12"/>
      <c r="T39" s="12"/>
      <c r="U39" s="12"/>
      <c r="V39" s="11">
        <v>31.9641175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43.779320956659959</v>
      </c>
      <c r="AE39" s="14">
        <f>U57*310</f>
        <v>1827.6909933150519</v>
      </c>
      <c r="AF39" s="14">
        <v>0</v>
      </c>
      <c r="AG39" s="15">
        <f t="shared" si="6"/>
        <v>1871.4703142717119</v>
      </c>
    </row>
    <row r="40" spans="1:33" ht="26.4">
      <c r="A40" s="8" t="s">
        <v>147</v>
      </c>
      <c r="B40" s="9">
        <v>0</v>
      </c>
      <c r="C40" s="9">
        <v>0</v>
      </c>
      <c r="D40" s="9">
        <v>5.9999999999999995E-4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11.172203909999999</v>
      </c>
      <c r="N40" s="11">
        <f>D58*310</f>
        <v>4.2950302840000001</v>
      </c>
      <c r="O40" s="12"/>
      <c r="P40" s="16">
        <f t="shared" si="3"/>
        <v>15.467234194</v>
      </c>
      <c r="R40" s="358" t="s">
        <v>380</v>
      </c>
      <c r="S40" s="9">
        <v>0</v>
      </c>
      <c r="T40" s="9">
        <v>0</v>
      </c>
      <c r="U40" s="9">
        <v>5.9999999999999995E-4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11.172203909999999</v>
      </c>
      <c r="AE40" s="11">
        <f>U58*310</f>
        <v>4.2950302840000001</v>
      </c>
      <c r="AF40" s="12"/>
      <c r="AG40" s="16">
        <f t="shared" si="6"/>
        <v>15.467234194</v>
      </c>
    </row>
    <row r="41" spans="1:33" ht="26.4">
      <c r="A41" s="10" t="s">
        <v>148</v>
      </c>
      <c r="B41" s="12"/>
      <c r="C41" s="12"/>
      <c r="D41" s="11">
        <v>5.9999999999999995E-4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1254.3716090226894</v>
      </c>
      <c r="O41" s="12"/>
      <c r="P41" s="16">
        <f t="shared" si="3"/>
        <v>1254.3716090226894</v>
      </c>
      <c r="R41" s="10" t="s">
        <v>412</v>
      </c>
      <c r="S41" s="12"/>
      <c r="T41" s="12"/>
      <c r="U41" s="11">
        <v>5.9999999999999995E-4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1254.3716090226894</v>
      </c>
      <c r="AF41" s="12"/>
      <c r="AG41" s="16">
        <f t="shared" si="6"/>
        <v>1254.3716090226894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504.88208934365673</v>
      </c>
      <c r="O42" s="12"/>
      <c r="P42" s="16">
        <f t="shared" si="3"/>
        <v>504.88208934365673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504.88208934365673</v>
      </c>
      <c r="AF42" s="12"/>
      <c r="AG42" s="16">
        <f t="shared" si="6"/>
        <v>504.88208934365673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2.2699999999999999E-3</v>
      </c>
      <c r="G43" s="9">
        <v>1.248E-2</v>
      </c>
      <c r="H43" s="9">
        <v>2.28552</v>
      </c>
      <c r="I43" s="9">
        <v>4.5399999999999998E-3</v>
      </c>
      <c r="K43" s="10" t="s">
        <v>110</v>
      </c>
      <c r="L43" s="12"/>
      <c r="M43" s="12"/>
      <c r="N43" s="11">
        <f>D61*310</f>
        <v>64.142264664706317</v>
      </c>
      <c r="O43" s="12"/>
      <c r="P43" s="16">
        <f t="shared" si="3"/>
        <v>64.142264664706317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2.2699999999999999E-3</v>
      </c>
      <c r="X43" s="9">
        <v>1.248E-2</v>
      </c>
      <c r="Y43" s="9">
        <v>2.28552</v>
      </c>
      <c r="Z43" s="9">
        <v>4.5399999999999998E-3</v>
      </c>
      <c r="AB43" s="359" t="s">
        <v>399</v>
      </c>
      <c r="AC43" s="12"/>
      <c r="AD43" s="12"/>
      <c r="AE43" s="11">
        <f>U61*310</f>
        <v>64.142264664706317</v>
      </c>
      <c r="AF43" s="12"/>
      <c r="AG43" s="16">
        <f t="shared" si="6"/>
        <v>64.142264664706317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2.2699999999999999E-3</v>
      </c>
      <c r="G44" s="11">
        <v>1.248E-2</v>
      </c>
      <c r="H44" s="11">
        <v>4.5399999999999998E-3</v>
      </c>
      <c r="I44" s="11">
        <v>4.5399999999999998E-3</v>
      </c>
      <c r="K44" s="10" t="s">
        <v>112</v>
      </c>
      <c r="L44" s="12"/>
      <c r="M44" s="11">
        <f>C62*21</f>
        <v>32.607117046659958</v>
      </c>
      <c r="N44" s="12"/>
      <c r="O44" s="12"/>
      <c r="P44" s="16">
        <f t="shared" si="3"/>
        <v>32.607117046659958</v>
      </c>
      <c r="R44" s="359" t="s">
        <v>382</v>
      </c>
      <c r="S44" s="11">
        <v>0</v>
      </c>
      <c r="T44" s="11">
        <v>0</v>
      </c>
      <c r="U44" s="12"/>
      <c r="V44" s="12"/>
      <c r="W44" s="11">
        <v>2.2699999999999999E-3</v>
      </c>
      <c r="X44" s="11">
        <v>1.248E-2</v>
      </c>
      <c r="Y44" s="11">
        <v>4.5399999999999998E-3</v>
      </c>
      <c r="Z44" s="11">
        <v>4.5399999999999998E-3</v>
      </c>
      <c r="AB44" s="359" t="s">
        <v>400</v>
      </c>
      <c r="AC44" s="12"/>
      <c r="AD44" s="11">
        <f>T62*21</f>
        <v>32.607117046659958</v>
      </c>
      <c r="AE44" s="12"/>
      <c r="AF44" s="12"/>
      <c r="AG44" s="16">
        <f t="shared" si="6"/>
        <v>32.607117046659958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2.28098</v>
      </c>
      <c r="I45" s="11">
        <v>0</v>
      </c>
      <c r="K45" s="8" t="s">
        <v>114</v>
      </c>
      <c r="L45" s="14">
        <v>-1.1713343709870001</v>
      </c>
      <c r="M45" s="14">
        <v>0</v>
      </c>
      <c r="N45" s="14">
        <v>0</v>
      </c>
      <c r="O45" s="14">
        <v>0</v>
      </c>
      <c r="P45" s="15">
        <f t="shared" si="3"/>
        <v>-1.1713343709870001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2.28098</v>
      </c>
      <c r="Z45" s="11">
        <v>0</v>
      </c>
      <c r="AB45" s="358" t="s">
        <v>401</v>
      </c>
      <c r="AC45" s="14">
        <v>-1.1713343709870001</v>
      </c>
      <c r="AD45" s="14">
        <v>0</v>
      </c>
      <c r="AE45" s="14">
        <v>0</v>
      </c>
      <c r="AF45" s="14">
        <v>0</v>
      </c>
      <c r="AG45" s="15">
        <f t="shared" si="6"/>
        <v>-1.1713343709870001</v>
      </c>
    </row>
    <row r="46" spans="1:33" ht="26.4">
      <c r="A46" s="8" t="s">
        <v>75</v>
      </c>
      <c r="B46" s="9">
        <v>-10324.340000832601</v>
      </c>
      <c r="C46" s="9">
        <v>114.307918779365</v>
      </c>
      <c r="D46" s="9">
        <v>6.3526730822873096</v>
      </c>
      <c r="E46" s="9">
        <v>0</v>
      </c>
      <c r="F46" s="9">
        <v>0.49199398</v>
      </c>
      <c r="G46" s="9">
        <v>18.103850300000001</v>
      </c>
      <c r="H46" s="9">
        <v>0</v>
      </c>
      <c r="I46" s="9">
        <v>0</v>
      </c>
      <c r="K46" s="10" t="s">
        <v>116</v>
      </c>
      <c r="L46" s="11">
        <v>-1.1713343709870001</v>
      </c>
      <c r="M46" s="12"/>
      <c r="N46" s="12"/>
      <c r="O46" s="12"/>
      <c r="P46" s="16">
        <f t="shared" si="3"/>
        <v>-1.1713343709870001</v>
      </c>
      <c r="R46" s="358" t="s">
        <v>384</v>
      </c>
      <c r="S46" s="9">
        <v>-10324.340000832601</v>
      </c>
      <c r="T46" s="9">
        <v>114.307918779365</v>
      </c>
      <c r="U46" s="9">
        <v>6.3526730822873096</v>
      </c>
      <c r="V46" s="9">
        <v>0</v>
      </c>
      <c r="W46" s="9">
        <v>0.49199398</v>
      </c>
      <c r="X46" s="9">
        <v>18.103850300000001</v>
      </c>
      <c r="Y46" s="9">
        <v>0</v>
      </c>
      <c r="Z46" s="9">
        <v>0</v>
      </c>
      <c r="AB46" s="359" t="s">
        <v>402</v>
      </c>
      <c r="AC46" s="11">
        <v>-1.1713343709870001</v>
      </c>
      <c r="AD46" s="12"/>
      <c r="AE46" s="12"/>
      <c r="AF46" s="12"/>
      <c r="AG46" s="16">
        <f t="shared" si="6"/>
        <v>-1.1713343709870001</v>
      </c>
    </row>
    <row r="47" spans="1:33">
      <c r="A47" s="8" t="s">
        <v>79</v>
      </c>
      <c r="B47" s="9">
        <v>0</v>
      </c>
      <c r="C47" s="9">
        <v>112.22318921</v>
      </c>
      <c r="D47" s="9">
        <v>0.456895684496821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4.6712073407999997</v>
      </c>
      <c r="M47" s="14">
        <f>C65*21</f>
        <v>418.58448801995701</v>
      </c>
      <c r="N47" s="14">
        <f>D65*310</f>
        <v>70.960312509048052</v>
      </c>
      <c r="O47" s="14">
        <v>0</v>
      </c>
      <c r="P47" s="15">
        <f t="shared" si="3"/>
        <v>494.21600786980503</v>
      </c>
      <c r="R47" s="358" t="s">
        <v>385</v>
      </c>
      <c r="S47" s="9">
        <v>0</v>
      </c>
      <c r="T47" s="9">
        <v>112.22318921</v>
      </c>
      <c r="U47" s="9">
        <v>0.456895684496821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4.6712073407999997</v>
      </c>
      <c r="AD47" s="14">
        <f>T65*21</f>
        <v>418.58448801995701</v>
      </c>
      <c r="AE47" s="14">
        <f>U65*310</f>
        <v>70.960312509048052</v>
      </c>
      <c r="AF47" s="14">
        <v>0</v>
      </c>
      <c r="AG47" s="15">
        <f t="shared" si="6"/>
        <v>494.21600786980503</v>
      </c>
    </row>
    <row r="48" spans="1:33">
      <c r="A48" s="10" t="s">
        <v>83</v>
      </c>
      <c r="B48" s="12"/>
      <c r="C48" s="11">
        <v>109.035139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283.98616766782499</v>
      </c>
      <c r="N48" s="13">
        <v>0</v>
      </c>
      <c r="O48" s="13">
        <v>0</v>
      </c>
      <c r="P48" s="16">
        <f t="shared" si="3"/>
        <v>283.98616766782499</v>
      </c>
      <c r="R48" s="359" t="s">
        <v>386</v>
      </c>
      <c r="S48" s="12"/>
      <c r="T48" s="11">
        <v>109.035139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283.98616766782499</v>
      </c>
      <c r="AE48" s="13">
        <v>0</v>
      </c>
      <c r="AF48" s="13">
        <v>0</v>
      </c>
      <c r="AG48" s="16">
        <f t="shared" si="6"/>
        <v>283.98616766782499</v>
      </c>
    </row>
    <row r="49" spans="1:33">
      <c r="A49" s="10" t="s">
        <v>87</v>
      </c>
      <c r="B49" s="12"/>
      <c r="C49" s="11">
        <v>3.1880502100000001</v>
      </c>
      <c r="D49" s="11">
        <v>0.456895684496821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3.7589999999999999</v>
      </c>
      <c r="N49" s="13">
        <f>D67*310</f>
        <v>3.3293999999999997</v>
      </c>
      <c r="O49" s="13">
        <v>0</v>
      </c>
      <c r="P49" s="16">
        <f t="shared" si="3"/>
        <v>7.0884</v>
      </c>
      <c r="R49" s="359" t="s">
        <v>387</v>
      </c>
      <c r="S49" s="12"/>
      <c r="T49" s="11">
        <v>3.1880502100000001</v>
      </c>
      <c r="U49" s="11">
        <v>0.456895684496821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3.7589999999999999</v>
      </c>
      <c r="AE49" s="13">
        <f>U67*310</f>
        <v>3.3293999999999997</v>
      </c>
      <c r="AF49" s="13">
        <v>0</v>
      </c>
      <c r="AG49" s="16">
        <f t="shared" si="6"/>
        <v>7.0884</v>
      </c>
    </row>
    <row r="50" spans="1:33" ht="26.4">
      <c r="A50" s="8" t="s">
        <v>91</v>
      </c>
      <c r="B50" s="9">
        <v>-10323.168666461601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4.6712073407999997</v>
      </c>
      <c r="M50" s="13">
        <f>C68*21</f>
        <v>14.131845</v>
      </c>
      <c r="N50" s="13">
        <f>D68*310</f>
        <v>3.7550331000000003</v>
      </c>
      <c r="O50" s="13">
        <v>0</v>
      </c>
      <c r="P50" s="16">
        <f t="shared" si="3"/>
        <v>22.558085440799999</v>
      </c>
      <c r="R50" s="358" t="s">
        <v>388</v>
      </c>
      <c r="S50" s="9">
        <v>-10323.168666461601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4.6712073407999997</v>
      </c>
      <c r="AD50" s="13">
        <f>T68*21</f>
        <v>14.131845</v>
      </c>
      <c r="AE50" s="13">
        <f>U68*310</f>
        <v>3.7550331000000003</v>
      </c>
      <c r="AF50" s="13">
        <v>0</v>
      </c>
      <c r="AG50" s="16">
        <f t="shared" si="6"/>
        <v>22.558085440799999</v>
      </c>
    </row>
    <row r="51" spans="1:33">
      <c r="A51" s="10" t="s">
        <v>95</v>
      </c>
      <c r="B51" s="11">
        <v>-6856.6301331282302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116.70747535213199</v>
      </c>
      <c r="N51" s="13">
        <f>D69*310</f>
        <v>63.875879409048054</v>
      </c>
      <c r="O51" s="13">
        <v>0</v>
      </c>
      <c r="P51" s="16">
        <f t="shared" si="3"/>
        <v>180.58335476118003</v>
      </c>
      <c r="R51" s="359" t="s">
        <v>389</v>
      </c>
      <c r="S51" s="11">
        <v>-6856.6301331282302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116.70747535213199</v>
      </c>
      <c r="AE51" s="13">
        <f>U69*310</f>
        <v>63.875879409048054</v>
      </c>
      <c r="AF51" s="13">
        <v>0</v>
      </c>
      <c r="AG51" s="16">
        <f t="shared" si="6"/>
        <v>180.58335476118003</v>
      </c>
    </row>
    <row r="52" spans="1:33">
      <c r="A52" s="10" t="s">
        <v>98</v>
      </c>
      <c r="B52" s="11">
        <v>-3466.5385333333302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-3466.5385333333302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602.56696499999998</v>
      </c>
      <c r="M54" s="9">
        <f>C72*21</f>
        <v>8.8488854999999991E-2</v>
      </c>
      <c r="N54" s="9">
        <f>D72*310</f>
        <v>5.2250561999999992</v>
      </c>
      <c r="O54" s="9">
        <v>0</v>
      </c>
      <c r="P54" s="16">
        <f t="shared" si="3"/>
        <v>607.88051005500006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602.56696499999998</v>
      </c>
      <c r="AD54" s="9">
        <f>T72*21</f>
        <v>8.8488854999999991E-2</v>
      </c>
      <c r="AE54" s="9">
        <f>U72*310</f>
        <v>5.2250561999999992</v>
      </c>
      <c r="AF54" s="9">
        <v>0</v>
      </c>
      <c r="AG54" s="16">
        <f t="shared" ref="AG54:AG56" si="7">SUM(AC54:AF54)</f>
        <v>607.88051005500006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602.56696499999998</v>
      </c>
      <c r="M55" s="11">
        <f>C73*21</f>
        <v>8.8488854999999991E-2</v>
      </c>
      <c r="N55" s="11">
        <f>D73*310</f>
        <v>5.2250561999999992</v>
      </c>
      <c r="O55" s="12"/>
      <c r="P55" s="16">
        <f t="shared" si="3"/>
        <v>607.88051005500006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602.56696499999998</v>
      </c>
      <c r="AD55" s="11">
        <f>T73*21</f>
        <v>8.8488854999999991E-2</v>
      </c>
      <c r="AE55" s="11">
        <f>U73*310</f>
        <v>5.2250561999999992</v>
      </c>
      <c r="AF55" s="12"/>
      <c r="AG55" s="16">
        <f t="shared" si="7"/>
        <v>607.88051005500006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2.0847295693647601</v>
      </c>
      <c r="D57" s="9">
        <v>5.8957773977904901</v>
      </c>
      <c r="E57" s="9">
        <v>0</v>
      </c>
      <c r="F57" s="9">
        <v>0.49199398</v>
      </c>
      <c r="G57" s="9">
        <v>18.103850300000001</v>
      </c>
      <c r="H57" s="9">
        <v>0</v>
      </c>
      <c r="I57" s="9">
        <v>0</v>
      </c>
      <c r="R57" s="358" t="s">
        <v>395</v>
      </c>
      <c r="S57" s="9">
        <v>0</v>
      </c>
      <c r="T57" s="9">
        <v>2.0847295693647601</v>
      </c>
      <c r="U57" s="9">
        <v>5.8957773977904901</v>
      </c>
      <c r="V57" s="9">
        <v>0</v>
      </c>
      <c r="W57" s="9">
        <v>0.49199398</v>
      </c>
      <c r="X57" s="9">
        <v>18.103850300000001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0.53200970999999997</v>
      </c>
      <c r="D58" s="11">
        <v>1.38549364E-2</v>
      </c>
      <c r="E58" s="12"/>
      <c r="F58" s="11">
        <v>0.49199398</v>
      </c>
      <c r="G58" s="11">
        <v>18.103850300000001</v>
      </c>
      <c r="H58" s="11">
        <v>0</v>
      </c>
      <c r="I58" s="11">
        <v>0</v>
      </c>
      <c r="R58" s="359" t="s">
        <v>396</v>
      </c>
      <c r="S58" s="12"/>
      <c r="T58" s="11">
        <v>0.53200970999999997</v>
      </c>
      <c r="U58" s="11">
        <v>1.38549364E-2</v>
      </c>
      <c r="V58" s="12"/>
      <c r="W58" s="11">
        <v>0.49199398</v>
      </c>
      <c r="X58" s="11">
        <v>18.103850300000001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4.0463600291054496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4.0463600291054496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1.6286519011085701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1.6286519011085701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0.20691053117647201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0.20691053117647201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1.55271985936476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1.55271985936476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-1.1713343709870001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-1.1713343709870001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-1.1713343709870001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-1.1713343709870001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4.6712073407999997</v>
      </c>
      <c r="C65" s="9">
        <v>19.932594667617</v>
      </c>
      <c r="D65" s="9">
        <v>0.22890423390015499</v>
      </c>
      <c r="E65" s="9">
        <v>0</v>
      </c>
      <c r="F65" s="9">
        <v>0.32900000000000001</v>
      </c>
      <c r="G65" s="9">
        <v>5.782</v>
      </c>
      <c r="H65" s="9">
        <v>0.127</v>
      </c>
      <c r="I65" s="9">
        <v>1.0999999999999999E-2</v>
      </c>
      <c r="R65" s="358" t="s">
        <v>403</v>
      </c>
      <c r="S65" s="9">
        <v>4.6712073407999997</v>
      </c>
      <c r="T65" s="9">
        <v>19.932594667617</v>
      </c>
      <c r="U65" s="9">
        <v>0.22890423390015499</v>
      </c>
      <c r="V65" s="9">
        <v>0</v>
      </c>
      <c r="W65" s="9">
        <v>0.32900000000000001</v>
      </c>
      <c r="X65" s="9">
        <v>5.782</v>
      </c>
      <c r="Y65" s="9">
        <v>0.127</v>
      </c>
      <c r="Z65" s="9">
        <v>1.0999999999999999E-2</v>
      </c>
    </row>
    <row r="66" spans="1:26">
      <c r="A66" s="10" t="s">
        <v>80</v>
      </c>
      <c r="B66" s="13">
        <v>0</v>
      </c>
      <c r="C66" s="13">
        <v>13.523150841325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13.523150841325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0.17899999999999999</v>
      </c>
      <c r="D67" s="13">
        <v>1.074E-2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0.17899999999999999</v>
      </c>
      <c r="U67" s="13">
        <v>1.074E-2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4.6712073407999997</v>
      </c>
      <c r="C68" s="13">
        <v>0.67294500000000002</v>
      </c>
      <c r="D68" s="13">
        <v>1.211301E-2</v>
      </c>
      <c r="E68" s="13">
        <v>0</v>
      </c>
      <c r="F68" s="13">
        <v>0.32900000000000001</v>
      </c>
      <c r="G68" s="13">
        <v>5.782</v>
      </c>
      <c r="H68" s="13">
        <v>0.127</v>
      </c>
      <c r="I68" s="13">
        <v>1.0999999999999999E-2</v>
      </c>
      <c r="R68" s="358" t="s">
        <v>406</v>
      </c>
      <c r="S68" s="13">
        <v>4.6712073407999997</v>
      </c>
      <c r="T68" s="13">
        <v>0.67294500000000002</v>
      </c>
      <c r="U68" s="13">
        <v>1.211301E-2</v>
      </c>
      <c r="V68" s="13">
        <v>0</v>
      </c>
      <c r="W68" s="13">
        <v>0.32900000000000001</v>
      </c>
      <c r="X68" s="13">
        <v>5.782</v>
      </c>
      <c r="Y68" s="13">
        <v>0.127</v>
      </c>
      <c r="Z68" s="13">
        <v>1.0999999999999999E-2</v>
      </c>
    </row>
    <row r="69" spans="1:26">
      <c r="A69" s="10" t="s">
        <v>92</v>
      </c>
      <c r="B69" s="13">
        <v>0</v>
      </c>
      <c r="C69" s="13">
        <v>5.557498826292</v>
      </c>
      <c r="D69" s="13">
        <v>0.20605122390015501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5.557498826292</v>
      </c>
      <c r="U69" s="13">
        <v>0.20605122390015501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602.56696499999998</v>
      </c>
      <c r="C72" s="9">
        <v>4.2137549999999996E-3</v>
      </c>
      <c r="D72" s="9">
        <v>1.6855019999999998E-2</v>
      </c>
      <c r="E72" s="9">
        <v>0</v>
      </c>
      <c r="F72" s="9">
        <v>2.7326999999999999</v>
      </c>
      <c r="G72" s="9">
        <v>1.8048</v>
      </c>
      <c r="H72" s="9">
        <v>0.35930000000000001</v>
      </c>
      <c r="I72" s="9">
        <v>0.16059999999999999</v>
      </c>
      <c r="R72" s="358" t="s">
        <v>409</v>
      </c>
      <c r="S72" s="9">
        <v>602.56696499999998</v>
      </c>
      <c r="T72" s="9">
        <v>4.2137549999999996E-3</v>
      </c>
      <c r="U72" s="9">
        <v>1.6855019999999998E-2</v>
      </c>
      <c r="V72" s="9">
        <v>0</v>
      </c>
      <c r="W72" s="9">
        <v>2.7326999999999999</v>
      </c>
      <c r="X72" s="9">
        <v>1.8048</v>
      </c>
      <c r="Y72" s="9">
        <v>0.35930000000000001</v>
      </c>
      <c r="Z72" s="9">
        <v>0.16059999999999999</v>
      </c>
    </row>
    <row r="73" spans="1:26" ht="26.4">
      <c r="A73" s="10" t="s">
        <v>159</v>
      </c>
      <c r="B73" s="11">
        <v>602.56696499999998</v>
      </c>
      <c r="C73" s="11">
        <v>4.2137549999999996E-3</v>
      </c>
      <c r="D73" s="11">
        <v>1.6855019999999998E-2</v>
      </c>
      <c r="E73" s="12"/>
      <c r="F73" s="11">
        <v>2.7326999999999999</v>
      </c>
      <c r="G73" s="11">
        <v>1.8048</v>
      </c>
      <c r="H73" s="11">
        <v>0.35930000000000001</v>
      </c>
      <c r="I73" s="11">
        <v>0.16059999999999999</v>
      </c>
      <c r="R73" s="359" t="s">
        <v>410</v>
      </c>
      <c r="S73" s="11">
        <v>602.56696499999998</v>
      </c>
      <c r="T73" s="11">
        <v>4.2137549999999996E-3</v>
      </c>
      <c r="U73" s="11">
        <v>1.6855019999999998E-2</v>
      </c>
      <c r="V73" s="12"/>
      <c r="W73" s="11">
        <v>2.7326999999999999</v>
      </c>
      <c r="X73" s="11">
        <v>1.8048</v>
      </c>
      <c r="Y73" s="11">
        <v>0.35930000000000001</v>
      </c>
      <c r="Z73" s="11">
        <v>0.16059999999999999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M38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184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-793.73407259576004</v>
      </c>
      <c r="C4" s="9">
        <v>147.56664671417201</v>
      </c>
      <c r="D4" s="9">
        <v>7.0956301940292503</v>
      </c>
      <c r="E4" s="9">
        <v>165.184454145551</v>
      </c>
      <c r="F4" s="9">
        <v>33.985928485000002</v>
      </c>
      <c r="G4" s="9">
        <v>271.920701743</v>
      </c>
      <c r="H4" s="9">
        <v>32.649132227999999</v>
      </c>
      <c r="I4" s="9">
        <v>38.759420883899999</v>
      </c>
      <c r="K4" s="8" t="s">
        <v>138</v>
      </c>
      <c r="L4" s="14">
        <v>-793.73407259576004</v>
      </c>
      <c r="M4" s="14">
        <f>C4*21</f>
        <v>3098.8995809976122</v>
      </c>
      <c r="N4" s="14">
        <f t="shared" ref="N4:N10" si="0">D4*310</f>
        <v>2199.6453601490675</v>
      </c>
      <c r="O4" s="14">
        <v>165.184454145551</v>
      </c>
      <c r="P4" s="15">
        <f>SUM(L4:O4)</f>
        <v>4669.9953226964708</v>
      </c>
      <c r="Q4" s="17"/>
      <c r="R4" s="358" t="s">
        <v>344</v>
      </c>
      <c r="S4" s="9">
        <v>-793.73407259576004</v>
      </c>
      <c r="T4" s="9">
        <v>147.56664671417201</v>
      </c>
      <c r="U4" s="9">
        <v>7.0956301940292503</v>
      </c>
      <c r="V4" s="9">
        <v>165.184454145551</v>
      </c>
      <c r="W4" s="9">
        <v>33.985928485000002</v>
      </c>
      <c r="X4" s="9">
        <v>271.920701743</v>
      </c>
      <c r="Y4" s="9">
        <v>32.649132227999999</v>
      </c>
      <c r="Z4" s="9">
        <v>38.759420883899999</v>
      </c>
      <c r="AB4" s="358" t="s">
        <v>344</v>
      </c>
      <c r="AC4" s="14">
        <v>-793.73407259576004</v>
      </c>
      <c r="AD4" s="14">
        <f>T4*21</f>
        <v>3098.8995809976122</v>
      </c>
      <c r="AE4" s="14">
        <f t="shared" ref="AE4:AE10" si="1">U4*310</f>
        <v>2199.6453601490675</v>
      </c>
      <c r="AF4" s="14">
        <v>165.184454145551</v>
      </c>
      <c r="AG4" s="15">
        <f>SUM(AC4:AF4)</f>
        <v>4669.9953226964708</v>
      </c>
    </row>
    <row r="5" spans="1:33">
      <c r="A5" s="8" t="s">
        <v>73</v>
      </c>
      <c r="B5" s="9">
        <v>8632.2599441247803</v>
      </c>
      <c r="C5" s="9">
        <v>8.8395281391879994</v>
      </c>
      <c r="D5" s="9">
        <v>0.45444177782279999</v>
      </c>
      <c r="E5" s="9">
        <v>0</v>
      </c>
      <c r="F5" s="9">
        <v>33.111912365000002</v>
      </c>
      <c r="G5" s="9">
        <v>246.03823224300001</v>
      </c>
      <c r="H5" s="9">
        <v>26.966232227999999</v>
      </c>
      <c r="I5" s="9">
        <v>38.585920883900002</v>
      </c>
      <c r="K5" s="8" t="s">
        <v>73</v>
      </c>
      <c r="L5" s="14">
        <v>8632.2599441247803</v>
      </c>
      <c r="M5" s="14">
        <f t="shared" ref="M5:M10" si="2">C5*21</f>
        <v>185.630090922948</v>
      </c>
      <c r="N5" s="14">
        <f t="shared" si="0"/>
        <v>140.87695112506799</v>
      </c>
      <c r="O5" s="14">
        <v>0</v>
      </c>
      <c r="P5" s="15">
        <f t="shared" ref="P5:P56" si="3">SUM(L5:O5)</f>
        <v>8958.7669861727973</v>
      </c>
      <c r="R5" s="358" t="s">
        <v>345</v>
      </c>
      <c r="S5" s="9">
        <v>8632.2599441247803</v>
      </c>
      <c r="T5" s="9">
        <v>8.8395281391879994</v>
      </c>
      <c r="U5" s="9">
        <v>0.45444177782279999</v>
      </c>
      <c r="V5" s="9">
        <v>0</v>
      </c>
      <c r="W5" s="9">
        <v>33.111912365000002</v>
      </c>
      <c r="X5" s="9">
        <v>246.03823224300001</v>
      </c>
      <c r="Y5" s="9">
        <v>26.966232227999999</v>
      </c>
      <c r="Z5" s="9">
        <v>38.585920883900002</v>
      </c>
      <c r="AB5" s="358" t="s">
        <v>345</v>
      </c>
      <c r="AC5" s="14">
        <v>8632.2599441247803</v>
      </c>
      <c r="AD5" s="14">
        <f t="shared" ref="AD5:AD10" si="4">T5*21</f>
        <v>185.630090922948</v>
      </c>
      <c r="AE5" s="14">
        <f t="shared" si="1"/>
        <v>140.87695112506799</v>
      </c>
      <c r="AF5" s="14">
        <v>0</v>
      </c>
      <c r="AG5" s="15">
        <f t="shared" ref="AG5:AG30" si="5">SUM(AC5:AF5)</f>
        <v>8958.7669861727973</v>
      </c>
    </row>
    <row r="6" spans="1:33">
      <c r="A6" s="8" t="s">
        <v>77</v>
      </c>
      <c r="B6" s="9">
        <v>8625.5867065898001</v>
      </c>
      <c r="C6" s="9">
        <v>3.473808249008</v>
      </c>
      <c r="D6" s="9">
        <v>0.45444177782279999</v>
      </c>
      <c r="E6" s="9">
        <v>0</v>
      </c>
      <c r="F6" s="9">
        <v>33.111912365000002</v>
      </c>
      <c r="G6" s="9">
        <v>246.03823224300001</v>
      </c>
      <c r="H6" s="9">
        <v>20.459048293999999</v>
      </c>
      <c r="I6" s="9">
        <v>38.585920883900002</v>
      </c>
      <c r="K6" s="8" t="s">
        <v>77</v>
      </c>
      <c r="L6" s="14">
        <v>8625.5867065898001</v>
      </c>
      <c r="M6" s="14">
        <f t="shared" si="2"/>
        <v>72.949973229167995</v>
      </c>
      <c r="N6" s="14">
        <f t="shared" si="0"/>
        <v>140.87695112506799</v>
      </c>
      <c r="O6" s="14">
        <v>0</v>
      </c>
      <c r="P6" s="15">
        <f t="shared" si="3"/>
        <v>8839.4136309440364</v>
      </c>
      <c r="R6" s="358" t="s">
        <v>346</v>
      </c>
      <c r="S6" s="9">
        <v>8625.5867065898001</v>
      </c>
      <c r="T6" s="9">
        <v>3.473808249008</v>
      </c>
      <c r="U6" s="9">
        <v>0.45444177782279999</v>
      </c>
      <c r="V6" s="9">
        <v>0</v>
      </c>
      <c r="W6" s="9">
        <v>33.111912365000002</v>
      </c>
      <c r="X6" s="9">
        <v>246.03823224300001</v>
      </c>
      <c r="Y6" s="9">
        <v>20.459048293999999</v>
      </c>
      <c r="Z6" s="9">
        <v>38.585920883900002</v>
      </c>
      <c r="AB6" s="358" t="s">
        <v>346</v>
      </c>
      <c r="AC6" s="14">
        <v>8625.5867065898001</v>
      </c>
      <c r="AD6" s="14">
        <f t="shared" si="4"/>
        <v>72.949973229167995</v>
      </c>
      <c r="AE6" s="14">
        <f t="shared" si="1"/>
        <v>140.87695112506799</v>
      </c>
      <c r="AF6" s="14">
        <v>0</v>
      </c>
      <c r="AG6" s="15">
        <f t="shared" si="5"/>
        <v>8839.4136309440364</v>
      </c>
    </row>
    <row r="7" spans="1:33">
      <c r="A7" s="10" t="s">
        <v>81</v>
      </c>
      <c r="B7" s="11">
        <v>1455.9531765040001</v>
      </c>
      <c r="C7" s="11">
        <v>1.8420079879999999E-2</v>
      </c>
      <c r="D7" s="11">
        <v>2.0511086796E-2</v>
      </c>
      <c r="E7" s="12"/>
      <c r="F7" s="11">
        <v>3.1294165089999999</v>
      </c>
      <c r="G7" s="11">
        <v>1.111563359</v>
      </c>
      <c r="H7" s="11">
        <v>0.12333489</v>
      </c>
      <c r="I7" s="11">
        <v>21.970059320000001</v>
      </c>
      <c r="K7" s="10" t="s">
        <v>81</v>
      </c>
      <c r="L7" s="11">
        <v>1455.9531765040001</v>
      </c>
      <c r="M7" s="13">
        <f t="shared" si="2"/>
        <v>0.38682167747999996</v>
      </c>
      <c r="N7" s="11">
        <f t="shared" si="0"/>
        <v>6.3584369067599997</v>
      </c>
      <c r="O7" s="12"/>
      <c r="P7" s="16">
        <f t="shared" si="3"/>
        <v>1462.6984350882401</v>
      </c>
      <c r="R7" s="359" t="s">
        <v>347</v>
      </c>
      <c r="S7" s="11">
        <v>1455.9531765040001</v>
      </c>
      <c r="T7" s="11">
        <v>1.8420079879999999E-2</v>
      </c>
      <c r="U7" s="11">
        <v>2.0511086796E-2</v>
      </c>
      <c r="V7" s="12"/>
      <c r="W7" s="11">
        <v>3.1294165089999999</v>
      </c>
      <c r="X7" s="11">
        <v>1.111563359</v>
      </c>
      <c r="Y7" s="11">
        <v>0.12333489</v>
      </c>
      <c r="Z7" s="11">
        <v>21.970059320000001</v>
      </c>
      <c r="AB7" s="359" t="s">
        <v>347</v>
      </c>
      <c r="AC7" s="11">
        <v>1455.9531765040001</v>
      </c>
      <c r="AD7" s="13">
        <f t="shared" si="4"/>
        <v>0.38682167747999996</v>
      </c>
      <c r="AE7" s="11">
        <f t="shared" si="1"/>
        <v>6.3584369067599997</v>
      </c>
      <c r="AF7" s="12"/>
      <c r="AG7" s="16">
        <f t="shared" si="5"/>
        <v>1462.6984350882401</v>
      </c>
    </row>
    <row r="8" spans="1:33" ht="26.4">
      <c r="A8" s="10" t="s">
        <v>85</v>
      </c>
      <c r="B8" s="11">
        <v>871.08234156080005</v>
      </c>
      <c r="C8" s="11">
        <v>5.6980140568E-2</v>
      </c>
      <c r="D8" s="11">
        <v>8.5677119028000001E-3</v>
      </c>
      <c r="E8" s="12"/>
      <c r="F8" s="11">
        <v>1.8848269710000001</v>
      </c>
      <c r="G8" s="11">
        <v>4.5738143469999999</v>
      </c>
      <c r="H8" s="11">
        <v>0.56822424199999999</v>
      </c>
      <c r="I8" s="11">
        <v>4.2591880418999999</v>
      </c>
      <c r="K8" s="10" t="s">
        <v>85</v>
      </c>
      <c r="L8" s="11">
        <v>871.08234156080005</v>
      </c>
      <c r="M8" s="13">
        <f t="shared" si="2"/>
        <v>1.196582951928</v>
      </c>
      <c r="N8" s="11">
        <f t="shared" si="0"/>
        <v>2.6559906898680001</v>
      </c>
      <c r="O8" s="12"/>
      <c r="P8" s="16">
        <f t="shared" si="3"/>
        <v>874.93491520259602</v>
      </c>
      <c r="R8" s="359" t="s">
        <v>348</v>
      </c>
      <c r="S8" s="11">
        <v>871.08234156080005</v>
      </c>
      <c r="T8" s="11">
        <v>5.6980140568E-2</v>
      </c>
      <c r="U8" s="11">
        <v>8.5677119028000001E-3</v>
      </c>
      <c r="V8" s="12"/>
      <c r="W8" s="11">
        <v>1.8848269710000001</v>
      </c>
      <c r="X8" s="11">
        <v>4.5738143469999999</v>
      </c>
      <c r="Y8" s="11">
        <v>0.56822424199999999</v>
      </c>
      <c r="Z8" s="11">
        <v>4.2591880418999999</v>
      </c>
      <c r="AB8" s="359" t="s">
        <v>348</v>
      </c>
      <c r="AC8" s="11">
        <v>871.08234156080005</v>
      </c>
      <c r="AD8" s="13">
        <f t="shared" si="4"/>
        <v>1.196582951928</v>
      </c>
      <c r="AE8" s="11">
        <f t="shared" si="1"/>
        <v>2.6559906898680001</v>
      </c>
      <c r="AF8" s="12"/>
      <c r="AG8" s="16">
        <f t="shared" si="5"/>
        <v>874.93491520259602</v>
      </c>
    </row>
    <row r="9" spans="1:33">
      <c r="A9" s="10" t="s">
        <v>89</v>
      </c>
      <c r="B9" s="11">
        <v>4644.764499936</v>
      </c>
      <c r="C9" s="11">
        <v>1.37633673586</v>
      </c>
      <c r="D9" s="11">
        <v>0.40256628228000002</v>
      </c>
      <c r="E9" s="12"/>
      <c r="F9" s="11">
        <v>26.324100000000001</v>
      </c>
      <c r="G9" s="11">
        <v>122.2488</v>
      </c>
      <c r="H9" s="11">
        <v>13.01427</v>
      </c>
      <c r="I9" s="11">
        <v>3.4590000000000003E-2</v>
      </c>
      <c r="K9" s="10" t="s">
        <v>89</v>
      </c>
      <c r="L9" s="11">
        <v>4644.764499936</v>
      </c>
      <c r="M9" s="13">
        <f t="shared" si="2"/>
        <v>28.903071453060001</v>
      </c>
      <c r="N9" s="11">
        <f t="shared" si="0"/>
        <v>124.79554750680001</v>
      </c>
      <c r="O9" s="12"/>
      <c r="P9" s="16">
        <f t="shared" si="3"/>
        <v>4798.4631188958601</v>
      </c>
      <c r="R9" s="359" t="s">
        <v>349</v>
      </c>
      <c r="S9" s="11">
        <v>4644.764499936</v>
      </c>
      <c r="T9" s="11">
        <v>1.37633673586</v>
      </c>
      <c r="U9" s="11">
        <v>0.40256628228000002</v>
      </c>
      <c r="V9" s="12"/>
      <c r="W9" s="11">
        <v>26.324100000000001</v>
      </c>
      <c r="X9" s="11">
        <v>122.2488</v>
      </c>
      <c r="Y9" s="11">
        <v>13.01427</v>
      </c>
      <c r="Z9" s="11">
        <v>3.4590000000000003E-2</v>
      </c>
      <c r="AB9" s="359" t="s">
        <v>349</v>
      </c>
      <c r="AC9" s="11">
        <v>4644.764499936</v>
      </c>
      <c r="AD9" s="13">
        <f t="shared" si="4"/>
        <v>28.903071453060001</v>
      </c>
      <c r="AE9" s="11">
        <f t="shared" si="1"/>
        <v>124.79554750680001</v>
      </c>
      <c r="AF9" s="12"/>
      <c r="AG9" s="16">
        <f t="shared" si="5"/>
        <v>4798.4631188958601</v>
      </c>
    </row>
    <row r="10" spans="1:33">
      <c r="A10" s="10" t="s">
        <v>93</v>
      </c>
      <c r="B10" s="11">
        <v>1653.7866885890001</v>
      </c>
      <c r="C10" s="11">
        <v>2.0220712927000002</v>
      </c>
      <c r="D10" s="11">
        <v>2.2796696844E-2</v>
      </c>
      <c r="E10" s="12"/>
      <c r="F10" s="11">
        <v>1.773568885</v>
      </c>
      <c r="G10" s="11">
        <v>118.104054537</v>
      </c>
      <c r="H10" s="11">
        <v>6.7532191619999997</v>
      </c>
      <c r="I10" s="11">
        <v>12.322083522</v>
      </c>
      <c r="K10" s="10" t="s">
        <v>93</v>
      </c>
      <c r="L10" s="11">
        <v>1653.7866885890001</v>
      </c>
      <c r="M10" s="13">
        <f t="shared" si="2"/>
        <v>42.463497146700007</v>
      </c>
      <c r="N10" s="11">
        <f t="shared" si="0"/>
        <v>7.0669760216400004</v>
      </c>
      <c r="O10" s="12"/>
      <c r="P10" s="16">
        <f t="shared" si="3"/>
        <v>1703.31716175734</v>
      </c>
      <c r="R10" s="359" t="s">
        <v>350</v>
      </c>
      <c r="S10" s="11">
        <v>1653.7866885890001</v>
      </c>
      <c r="T10" s="11">
        <v>2.0220712927000002</v>
      </c>
      <c r="U10" s="11">
        <v>2.2796696844E-2</v>
      </c>
      <c r="V10" s="12"/>
      <c r="W10" s="11">
        <v>1.773568885</v>
      </c>
      <c r="X10" s="11">
        <v>118.104054537</v>
      </c>
      <c r="Y10" s="11">
        <v>6.7532191619999997</v>
      </c>
      <c r="Z10" s="11">
        <v>12.322083522</v>
      </c>
      <c r="AB10" s="359" t="s">
        <v>350</v>
      </c>
      <c r="AC10" s="11">
        <v>1653.7866885890001</v>
      </c>
      <c r="AD10" s="13">
        <f t="shared" si="4"/>
        <v>42.463497146700007</v>
      </c>
      <c r="AE10" s="11">
        <f t="shared" si="1"/>
        <v>7.0669760216400004</v>
      </c>
      <c r="AF10" s="12"/>
      <c r="AG10" s="16">
        <f t="shared" si="5"/>
        <v>1703.31716175734</v>
      </c>
    </row>
    <row r="11" spans="1:33">
      <c r="A11" s="8" t="s">
        <v>96</v>
      </c>
      <c r="B11" s="9">
        <v>6.6732375349830004</v>
      </c>
      <c r="C11" s="9">
        <v>5.3657198901800003</v>
      </c>
      <c r="D11" s="9">
        <v>0</v>
      </c>
      <c r="E11" s="9">
        <v>0</v>
      </c>
      <c r="F11" s="9">
        <v>0</v>
      </c>
      <c r="G11" s="9">
        <v>0</v>
      </c>
      <c r="H11" s="9">
        <v>6.5071839340000004</v>
      </c>
      <c r="I11" s="9">
        <v>0</v>
      </c>
      <c r="K11" s="8" t="s">
        <v>96</v>
      </c>
      <c r="L11" s="14">
        <v>6.6732375349830004</v>
      </c>
      <c r="M11" s="14">
        <f>C11*21</f>
        <v>112.68011769378001</v>
      </c>
      <c r="N11" s="14">
        <v>0</v>
      </c>
      <c r="O11" s="14">
        <v>0</v>
      </c>
      <c r="P11" s="15">
        <f t="shared" si="3"/>
        <v>119.35335522876301</v>
      </c>
      <c r="R11" s="358" t="s">
        <v>351</v>
      </c>
      <c r="S11" s="9">
        <v>6.6732375349830004</v>
      </c>
      <c r="T11" s="9">
        <v>5.3657198901800003</v>
      </c>
      <c r="U11" s="9">
        <v>0</v>
      </c>
      <c r="V11" s="9">
        <v>0</v>
      </c>
      <c r="W11" s="9">
        <v>0</v>
      </c>
      <c r="X11" s="9">
        <v>0</v>
      </c>
      <c r="Y11" s="9">
        <v>6.5071839340000004</v>
      </c>
      <c r="Z11" s="9">
        <v>0</v>
      </c>
      <c r="AB11" s="358" t="s">
        <v>351</v>
      </c>
      <c r="AC11" s="14">
        <v>6.6732375349830004</v>
      </c>
      <c r="AD11" s="14">
        <f>T11*21</f>
        <v>112.68011769378001</v>
      </c>
      <c r="AE11" s="14">
        <v>0</v>
      </c>
      <c r="AF11" s="14">
        <v>0</v>
      </c>
      <c r="AG11" s="15">
        <f t="shared" si="5"/>
        <v>119.35335522876301</v>
      </c>
    </row>
    <row r="12" spans="1:33">
      <c r="A12" s="10" t="s">
        <v>99</v>
      </c>
      <c r="B12" s="11">
        <v>3.9973787999999999</v>
      </c>
      <c r="C12" s="11">
        <v>1.3879351499999999</v>
      </c>
      <c r="D12" s="11">
        <v>0</v>
      </c>
      <c r="E12" s="12"/>
      <c r="F12" s="11">
        <v>0</v>
      </c>
      <c r="G12" s="11">
        <v>0</v>
      </c>
      <c r="H12" s="11">
        <v>2.25264</v>
      </c>
      <c r="I12" s="11">
        <v>0</v>
      </c>
      <c r="K12" s="10" t="s">
        <v>99</v>
      </c>
      <c r="L12" s="11">
        <v>3.9973787999999999</v>
      </c>
      <c r="M12" s="11">
        <f>C12*21</f>
        <v>29.146638149999998</v>
      </c>
      <c r="N12" s="11">
        <v>0</v>
      </c>
      <c r="O12" s="12"/>
      <c r="P12" s="16">
        <f t="shared" si="3"/>
        <v>33.144016949999994</v>
      </c>
      <c r="R12" s="359" t="s">
        <v>352</v>
      </c>
      <c r="S12" s="11">
        <v>3.9973787999999999</v>
      </c>
      <c r="T12" s="11">
        <v>1.3879351499999999</v>
      </c>
      <c r="U12" s="11">
        <v>0</v>
      </c>
      <c r="V12" s="12"/>
      <c r="W12" s="11">
        <v>0</v>
      </c>
      <c r="X12" s="11">
        <v>0</v>
      </c>
      <c r="Y12" s="11">
        <v>2.25264</v>
      </c>
      <c r="Z12" s="11">
        <v>0</v>
      </c>
      <c r="AB12" s="359" t="s">
        <v>352</v>
      </c>
      <c r="AC12" s="11">
        <v>3.9973787999999999</v>
      </c>
      <c r="AD12" s="11">
        <f>T12*21</f>
        <v>29.146638149999998</v>
      </c>
      <c r="AE12" s="11">
        <v>0</v>
      </c>
      <c r="AF12" s="12"/>
      <c r="AG12" s="16">
        <f t="shared" si="5"/>
        <v>33.144016949999994</v>
      </c>
    </row>
    <row r="13" spans="1:33">
      <c r="A13" s="10" t="s">
        <v>102</v>
      </c>
      <c r="B13" s="11">
        <v>2.6758587349830001</v>
      </c>
      <c r="C13" s="11">
        <v>3.9777847401800002</v>
      </c>
      <c r="D13" s="11">
        <v>0</v>
      </c>
      <c r="E13" s="12"/>
      <c r="F13" s="11">
        <v>0</v>
      </c>
      <c r="G13" s="11">
        <v>0</v>
      </c>
      <c r="H13" s="11">
        <v>4.254543934</v>
      </c>
      <c r="I13" s="11">
        <v>0</v>
      </c>
      <c r="K13" s="10" t="s">
        <v>102</v>
      </c>
      <c r="L13" s="11">
        <v>2.6758587349830001</v>
      </c>
      <c r="M13" s="11">
        <f>C13*21</f>
        <v>83.533479543780004</v>
      </c>
      <c r="N13" s="11">
        <v>0</v>
      </c>
      <c r="O13" s="12"/>
      <c r="P13" s="16">
        <f t="shared" si="3"/>
        <v>86.209338278762999</v>
      </c>
      <c r="R13" s="359" t="s">
        <v>353</v>
      </c>
      <c r="S13" s="11">
        <v>2.6758587349830001</v>
      </c>
      <c r="T13" s="11">
        <v>3.9777847401800002</v>
      </c>
      <c r="U13" s="11">
        <v>0</v>
      </c>
      <c r="V13" s="12"/>
      <c r="W13" s="11">
        <v>0</v>
      </c>
      <c r="X13" s="11">
        <v>0</v>
      </c>
      <c r="Y13" s="11">
        <v>4.254543934</v>
      </c>
      <c r="Z13" s="11">
        <v>0</v>
      </c>
      <c r="AB13" s="359" t="s">
        <v>353</v>
      </c>
      <c r="AC13" s="11">
        <v>2.6758587349830001</v>
      </c>
      <c r="AD13" s="11">
        <f>T13*21</f>
        <v>83.533479543780004</v>
      </c>
      <c r="AE13" s="11">
        <v>0</v>
      </c>
      <c r="AF13" s="12"/>
      <c r="AG13" s="16">
        <f t="shared" si="5"/>
        <v>86.209338278762999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785.07546438471297</v>
      </c>
      <c r="M15" s="14">
        <f>C16*21</f>
        <v>0</v>
      </c>
      <c r="N15" s="14">
        <f>D16*310</f>
        <v>0.29449999999999998</v>
      </c>
      <c r="O15" s="14">
        <v>165.184454145551</v>
      </c>
      <c r="P15" s="15">
        <f t="shared" si="3"/>
        <v>950.554418530264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785.07546438471297</v>
      </c>
      <c r="AD15" s="14">
        <f>T16*21</f>
        <v>0</v>
      </c>
      <c r="AE15" s="14">
        <f>U16*310</f>
        <v>0.29449999999999998</v>
      </c>
      <c r="AF15" s="14">
        <v>165.184454145551</v>
      </c>
      <c r="AG15" s="15">
        <f t="shared" si="5"/>
        <v>950.554418530264</v>
      </c>
    </row>
    <row r="16" spans="1:33" ht="26.4">
      <c r="A16" s="8" t="s">
        <v>74</v>
      </c>
      <c r="B16" s="9">
        <v>785.07546438471297</v>
      </c>
      <c r="C16" s="9">
        <v>0</v>
      </c>
      <c r="D16" s="9">
        <v>9.5E-4</v>
      </c>
      <c r="E16" s="9">
        <v>165.184454145551</v>
      </c>
      <c r="F16" s="9">
        <v>6.45E-3</v>
      </c>
      <c r="G16" s="9">
        <v>0.90327999999999997</v>
      </c>
      <c r="H16" s="9">
        <v>5.5429000000000004</v>
      </c>
      <c r="I16" s="9">
        <v>0.1615</v>
      </c>
      <c r="K16" s="8" t="s">
        <v>78</v>
      </c>
      <c r="L16" s="14">
        <v>773.34181332804701</v>
      </c>
      <c r="M16" s="14">
        <v>0</v>
      </c>
      <c r="N16" s="14">
        <v>0</v>
      </c>
      <c r="O16" s="14">
        <v>0</v>
      </c>
      <c r="P16" s="15">
        <f t="shared" si="3"/>
        <v>773.34181332804701</v>
      </c>
      <c r="R16" s="358" t="s">
        <v>356</v>
      </c>
      <c r="S16" s="9">
        <v>785.07546438471297</v>
      </c>
      <c r="T16" s="9">
        <v>0</v>
      </c>
      <c r="U16" s="9">
        <v>9.5E-4</v>
      </c>
      <c r="V16" s="9">
        <v>165.184454145551</v>
      </c>
      <c r="W16" s="9">
        <v>6.45E-3</v>
      </c>
      <c r="X16" s="9">
        <v>0.90327999999999997</v>
      </c>
      <c r="Y16" s="9">
        <v>5.5429000000000004</v>
      </c>
      <c r="Z16" s="9">
        <v>0.1615</v>
      </c>
      <c r="AB16" s="358" t="s">
        <v>357</v>
      </c>
      <c r="AC16" s="14">
        <v>773.34181332804701</v>
      </c>
      <c r="AD16" s="14">
        <v>0</v>
      </c>
      <c r="AE16" s="14">
        <v>0</v>
      </c>
      <c r="AF16" s="14">
        <v>0</v>
      </c>
      <c r="AG16" s="15">
        <f t="shared" si="5"/>
        <v>773.34181332804701</v>
      </c>
    </row>
    <row r="17" spans="1:33">
      <c r="A17" s="8" t="s">
        <v>78</v>
      </c>
      <c r="B17" s="9">
        <v>773.34181332804701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735.02869268674101</v>
      </c>
      <c r="M17" s="12"/>
      <c r="N17" s="12"/>
      <c r="O17" s="12"/>
      <c r="P17" s="16">
        <f t="shared" si="3"/>
        <v>735.02869268674101</v>
      </c>
      <c r="R17" s="358" t="s">
        <v>357</v>
      </c>
      <c r="S17" s="9">
        <v>773.34181332804701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735.02869268674101</v>
      </c>
      <c r="AD17" s="12"/>
      <c r="AE17" s="12"/>
      <c r="AF17" s="12"/>
      <c r="AG17" s="16">
        <f t="shared" si="5"/>
        <v>735.02869268674101</v>
      </c>
    </row>
    <row r="18" spans="1:33">
      <c r="A18" s="10" t="s">
        <v>82</v>
      </c>
      <c r="B18" s="11">
        <v>735.02869268674101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1.91625</v>
      </c>
      <c r="M18" s="12"/>
      <c r="N18" s="12"/>
      <c r="O18" s="12"/>
      <c r="P18" s="16">
        <f t="shared" si="3"/>
        <v>1.91625</v>
      </c>
      <c r="R18" s="359" t="s">
        <v>358</v>
      </c>
      <c r="S18" s="11">
        <v>735.02869268674101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1.91625</v>
      </c>
      <c r="AD18" s="12"/>
      <c r="AE18" s="12"/>
      <c r="AF18" s="12"/>
      <c r="AG18" s="16">
        <f t="shared" si="5"/>
        <v>1.91625</v>
      </c>
    </row>
    <row r="19" spans="1:33">
      <c r="A19" s="10" t="s">
        <v>86</v>
      </c>
      <c r="B19" s="11">
        <v>1.91625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20.588599290000001</v>
      </c>
      <c r="M19" s="12"/>
      <c r="N19" s="12"/>
      <c r="O19" s="12"/>
      <c r="P19" s="16">
        <f t="shared" si="3"/>
        <v>20.588599290000001</v>
      </c>
      <c r="R19" s="359" t="s">
        <v>359</v>
      </c>
      <c r="S19" s="11">
        <v>1.91625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20.588599290000001</v>
      </c>
      <c r="AD19" s="12"/>
      <c r="AE19" s="12"/>
      <c r="AF19" s="12"/>
      <c r="AG19" s="16">
        <f t="shared" si="5"/>
        <v>20.588599290000001</v>
      </c>
    </row>
    <row r="20" spans="1:33">
      <c r="A20" s="10" t="s">
        <v>90</v>
      </c>
      <c r="B20" s="11">
        <v>20.588599290000001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15.808271351306001</v>
      </c>
      <c r="M20" s="12"/>
      <c r="N20" s="12"/>
      <c r="O20" s="12"/>
      <c r="P20" s="16">
        <f t="shared" si="3"/>
        <v>15.808271351306001</v>
      </c>
      <c r="R20" s="359" t="s">
        <v>360</v>
      </c>
      <c r="S20" s="11">
        <v>20.588599290000001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15.808271351306001</v>
      </c>
      <c r="AD20" s="12"/>
      <c r="AE20" s="12"/>
      <c r="AF20" s="12"/>
      <c r="AG20" s="16">
        <f t="shared" si="5"/>
        <v>15.808271351306001</v>
      </c>
    </row>
    <row r="21" spans="1:33">
      <c r="A21" s="10" t="s">
        <v>94</v>
      </c>
      <c r="B21" s="11">
        <v>15.808271351306001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1.3979043900000001</v>
      </c>
      <c r="M21" s="14">
        <v>0</v>
      </c>
      <c r="N21" s="14">
        <v>0</v>
      </c>
      <c r="O21" s="14">
        <v>0</v>
      </c>
      <c r="P21" s="15">
        <f t="shared" si="3"/>
        <v>1.3979043900000001</v>
      </c>
      <c r="R21" s="359" t="s">
        <v>361</v>
      </c>
      <c r="S21" s="11">
        <v>15.808271351306001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1.3979043900000001</v>
      </c>
      <c r="AD21" s="14">
        <v>0</v>
      </c>
      <c r="AE21" s="14">
        <v>0</v>
      </c>
      <c r="AF21" s="14">
        <v>0</v>
      </c>
      <c r="AG21" s="15">
        <f t="shared" si="5"/>
        <v>1.3979043900000001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3.513939E-2</v>
      </c>
      <c r="M22" s="11">
        <v>0</v>
      </c>
      <c r="N22" s="12"/>
      <c r="O22" s="12"/>
      <c r="P22" s="16">
        <f t="shared" si="3"/>
        <v>3.513939E-2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3.513939E-2</v>
      </c>
      <c r="AD22" s="11">
        <v>0</v>
      </c>
      <c r="AE22" s="12"/>
      <c r="AF22" s="12"/>
      <c r="AG22" s="16">
        <f t="shared" si="5"/>
        <v>3.513939E-2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10.335746666666701</v>
      </c>
      <c r="M23" s="14">
        <v>0</v>
      </c>
      <c r="N23" s="14">
        <v>0</v>
      </c>
      <c r="O23" s="14">
        <v>0</v>
      </c>
      <c r="P23" s="15">
        <f t="shared" si="3"/>
        <v>10.335746666666701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10.335746666666701</v>
      </c>
      <c r="AD23" s="14">
        <v>0</v>
      </c>
      <c r="AE23" s="14">
        <v>0</v>
      </c>
      <c r="AF23" s="14">
        <v>0</v>
      </c>
      <c r="AG23" s="15">
        <f t="shared" si="5"/>
        <v>10.335746666666701</v>
      </c>
    </row>
    <row r="24" spans="1:33">
      <c r="A24" s="8" t="s">
        <v>97</v>
      </c>
      <c r="B24" s="9">
        <v>1.3979043900000001</v>
      </c>
      <c r="C24" s="9">
        <v>0</v>
      </c>
      <c r="D24" s="9">
        <v>0</v>
      </c>
      <c r="E24" s="9">
        <v>0</v>
      </c>
      <c r="F24" s="9">
        <v>4.0000000000000001E-3</v>
      </c>
      <c r="G24" s="9">
        <v>0.88983999999999996</v>
      </c>
      <c r="H24" s="9">
        <v>0</v>
      </c>
      <c r="I24" s="9">
        <v>0.15659999999999999</v>
      </c>
      <c r="K24" s="10" t="s">
        <v>105</v>
      </c>
      <c r="L24" s="11">
        <v>10.291600000000001</v>
      </c>
      <c r="M24" s="12"/>
      <c r="N24" s="12"/>
      <c r="O24" s="12"/>
      <c r="P24" s="16">
        <f t="shared" si="3"/>
        <v>10.291600000000001</v>
      </c>
      <c r="R24" s="358" t="s">
        <v>364</v>
      </c>
      <c r="S24" s="9">
        <v>1.3979043900000001</v>
      </c>
      <c r="T24" s="9">
        <v>0</v>
      </c>
      <c r="U24" s="9">
        <v>0</v>
      </c>
      <c r="V24" s="9">
        <v>0</v>
      </c>
      <c r="W24" s="9">
        <v>4.0000000000000001E-3</v>
      </c>
      <c r="X24" s="9">
        <v>0.88983999999999996</v>
      </c>
      <c r="Y24" s="9">
        <v>0</v>
      </c>
      <c r="Z24" s="9">
        <v>0.15659999999999999</v>
      </c>
      <c r="AB24" s="359" t="s">
        <v>368</v>
      </c>
      <c r="AC24" s="11">
        <v>10.291600000000001</v>
      </c>
      <c r="AD24" s="12"/>
      <c r="AE24" s="12"/>
      <c r="AF24" s="12"/>
      <c r="AG24" s="16">
        <f t="shared" si="5"/>
        <v>10.291600000000001</v>
      </c>
    </row>
    <row r="25" spans="1:33">
      <c r="A25" s="10" t="s">
        <v>100</v>
      </c>
      <c r="B25" s="11">
        <v>3.513939E-2</v>
      </c>
      <c r="C25" s="11">
        <v>0</v>
      </c>
      <c r="D25" s="12"/>
      <c r="E25" s="12"/>
      <c r="F25" s="11">
        <v>4.0000000000000001E-3</v>
      </c>
      <c r="G25" s="11">
        <v>2.1999999999999999E-2</v>
      </c>
      <c r="H25" s="11">
        <v>0</v>
      </c>
      <c r="I25" s="11">
        <v>0</v>
      </c>
      <c r="K25" s="10" t="s">
        <v>107</v>
      </c>
      <c r="L25" s="11">
        <v>4.4146666666666702E-2</v>
      </c>
      <c r="M25" s="12"/>
      <c r="N25" s="12"/>
      <c r="O25" s="12"/>
      <c r="P25" s="16">
        <f t="shared" si="3"/>
        <v>4.4146666666666702E-2</v>
      </c>
      <c r="R25" s="359" t="s">
        <v>365</v>
      </c>
      <c r="S25" s="11">
        <v>3.513939E-2</v>
      </c>
      <c r="T25" s="11">
        <v>0</v>
      </c>
      <c r="U25" s="12"/>
      <c r="V25" s="12"/>
      <c r="W25" s="11">
        <v>4.0000000000000001E-3</v>
      </c>
      <c r="X25" s="11">
        <v>2.1999999999999999E-2</v>
      </c>
      <c r="Y25" s="11">
        <v>0</v>
      </c>
      <c r="Z25" s="11">
        <v>0</v>
      </c>
      <c r="AB25" s="359" t="s">
        <v>369</v>
      </c>
      <c r="AC25" s="11">
        <v>4.4146666666666702E-2</v>
      </c>
      <c r="AD25" s="12"/>
      <c r="AE25" s="12"/>
      <c r="AF25" s="12"/>
      <c r="AG25" s="16">
        <f t="shared" si="5"/>
        <v>4.4146666666666702E-2</v>
      </c>
    </row>
    <row r="26" spans="1:33" ht="26.4">
      <c r="A26" s="122" t="s">
        <v>194</v>
      </c>
      <c r="B26" s="123">
        <v>1.362765</v>
      </c>
      <c r="C26" s="123">
        <v>0</v>
      </c>
      <c r="D26" s="123">
        <v>0</v>
      </c>
      <c r="E26" s="123">
        <v>0</v>
      </c>
      <c r="F26" s="123">
        <v>0</v>
      </c>
      <c r="G26" s="123">
        <v>0.86783999999999994</v>
      </c>
      <c r="H26" s="123">
        <v>0</v>
      </c>
      <c r="I26" s="123">
        <v>0.15659999999999999</v>
      </c>
      <c r="K26" s="8" t="s">
        <v>109</v>
      </c>
      <c r="L26" s="14">
        <v>0</v>
      </c>
      <c r="M26" s="14">
        <v>0</v>
      </c>
      <c r="N26" s="14">
        <v>0</v>
      </c>
      <c r="O26" s="14">
        <v>165.184454145551</v>
      </c>
      <c r="P26" s="15">
        <f t="shared" si="3"/>
        <v>165.184454145551</v>
      </c>
      <c r="R26" s="359" t="s">
        <v>366</v>
      </c>
      <c r="S26" s="123">
        <v>1.362765</v>
      </c>
      <c r="T26" s="123">
        <v>0</v>
      </c>
      <c r="U26" s="123">
        <v>0</v>
      </c>
      <c r="V26" s="123">
        <v>0</v>
      </c>
      <c r="W26" s="123">
        <v>0</v>
      </c>
      <c r="X26" s="123">
        <v>0.86783999999999994</v>
      </c>
      <c r="Y26" s="123">
        <v>0</v>
      </c>
      <c r="Z26" s="123">
        <v>0.15659999999999999</v>
      </c>
      <c r="AB26" s="358" t="s">
        <v>373</v>
      </c>
      <c r="AC26" s="14">
        <v>0</v>
      </c>
      <c r="AD26" s="14">
        <v>0</v>
      </c>
      <c r="AE26" s="14">
        <v>0</v>
      </c>
      <c r="AF26" s="14">
        <v>165.184454145551</v>
      </c>
      <c r="AG26" s="15">
        <f t="shared" si="5"/>
        <v>165.184454145551</v>
      </c>
    </row>
    <row r="27" spans="1:33" ht="26.4">
      <c r="A27" s="8" t="s">
        <v>103</v>
      </c>
      <c r="B27" s="9">
        <v>10.335746666666701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3.22742</v>
      </c>
      <c r="I27" s="9">
        <v>0</v>
      </c>
      <c r="K27" s="10" t="s">
        <v>111</v>
      </c>
      <c r="L27" s="12"/>
      <c r="M27" s="12"/>
      <c r="N27" s="12"/>
      <c r="O27" s="11">
        <v>50.401669145550699</v>
      </c>
      <c r="P27" s="16">
        <f t="shared" si="3"/>
        <v>50.401669145550699</v>
      </c>
      <c r="R27" s="358" t="s">
        <v>367</v>
      </c>
      <c r="S27" s="9">
        <v>10.335746666666701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3.22742</v>
      </c>
      <c r="Z27" s="9">
        <v>0</v>
      </c>
      <c r="AB27" s="359" t="s">
        <v>374</v>
      </c>
      <c r="AC27" s="12"/>
      <c r="AD27" s="12"/>
      <c r="AE27" s="12"/>
      <c r="AF27" s="11">
        <v>50.401669145550699</v>
      </c>
      <c r="AG27" s="16">
        <f t="shared" si="5"/>
        <v>50.401669145550699</v>
      </c>
    </row>
    <row r="28" spans="1:33">
      <c r="A28" s="10" t="s">
        <v>105</v>
      </c>
      <c r="B28" s="11">
        <v>10.291600000000001</v>
      </c>
      <c r="C28" s="12"/>
      <c r="D28" s="12"/>
      <c r="E28" s="12"/>
      <c r="F28" s="123">
        <v>0</v>
      </c>
      <c r="G28" s="123">
        <v>0</v>
      </c>
      <c r="H28" s="123">
        <v>0</v>
      </c>
      <c r="I28" s="123">
        <v>0</v>
      </c>
      <c r="K28" s="10" t="s">
        <v>113</v>
      </c>
      <c r="L28" s="12"/>
      <c r="M28" s="12"/>
      <c r="N28" s="12"/>
      <c r="O28" s="11">
        <v>77.009500000000003</v>
      </c>
      <c r="P28" s="16">
        <f t="shared" si="3"/>
        <v>77.009500000000003</v>
      </c>
      <c r="R28" s="359" t="s">
        <v>368</v>
      </c>
      <c r="S28" s="11">
        <v>10.291600000000001</v>
      </c>
      <c r="T28" s="12"/>
      <c r="U28" s="12"/>
      <c r="V28" s="12"/>
      <c r="W28" s="123">
        <v>0</v>
      </c>
      <c r="X28" s="123">
        <v>0</v>
      </c>
      <c r="Y28" s="123">
        <v>0</v>
      </c>
      <c r="Z28" s="123">
        <v>0</v>
      </c>
      <c r="AB28" s="359" t="s">
        <v>375</v>
      </c>
      <c r="AC28" s="12"/>
      <c r="AD28" s="12"/>
      <c r="AE28" s="12"/>
      <c r="AF28" s="11">
        <v>77.009500000000003</v>
      </c>
      <c r="AG28" s="16">
        <f t="shared" si="5"/>
        <v>77.009500000000003</v>
      </c>
    </row>
    <row r="29" spans="1:33">
      <c r="A29" s="10" t="s">
        <v>107</v>
      </c>
      <c r="B29" s="11">
        <v>4.4146666666666702E-2</v>
      </c>
      <c r="C29" s="12"/>
      <c r="D29" s="12"/>
      <c r="E29" s="12"/>
      <c r="F29" s="123">
        <v>0</v>
      </c>
      <c r="G29" s="123">
        <v>0</v>
      </c>
      <c r="H29" s="123">
        <v>0</v>
      </c>
      <c r="I29" s="123">
        <v>0</v>
      </c>
      <c r="K29" s="10" t="s">
        <v>115</v>
      </c>
      <c r="L29" s="12"/>
      <c r="M29" s="12"/>
      <c r="N29" s="12"/>
      <c r="O29" s="11">
        <v>37.773285000000001</v>
      </c>
      <c r="P29" s="16">
        <f t="shared" si="3"/>
        <v>37.773285000000001</v>
      </c>
      <c r="R29" s="359" t="s">
        <v>369</v>
      </c>
      <c r="S29" s="11">
        <v>4.4146666666666702E-2</v>
      </c>
      <c r="T29" s="12"/>
      <c r="U29" s="12"/>
      <c r="V29" s="12"/>
      <c r="W29" s="123">
        <v>0</v>
      </c>
      <c r="X29" s="123">
        <v>0</v>
      </c>
      <c r="Y29" s="123">
        <v>0</v>
      </c>
      <c r="Z29" s="123">
        <v>0</v>
      </c>
      <c r="AB29" s="359" t="s">
        <v>379</v>
      </c>
      <c r="AC29" s="12"/>
      <c r="AD29" s="12"/>
      <c r="AE29" s="12"/>
      <c r="AF29" s="11">
        <v>37.773285000000001</v>
      </c>
      <c r="AG29" s="16">
        <f t="shared" si="5"/>
        <v>37.773285000000001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23">
        <v>0</v>
      </c>
      <c r="G30" s="123">
        <v>0</v>
      </c>
      <c r="H30" s="123">
        <v>3.2250000000000001</v>
      </c>
      <c r="I30" s="123">
        <v>0</v>
      </c>
      <c r="K30" s="8" t="s">
        <v>147</v>
      </c>
      <c r="L30" s="14">
        <v>0</v>
      </c>
      <c r="M30" s="14">
        <v>0</v>
      </c>
      <c r="N30" s="14">
        <f>N31</f>
        <v>0.29449999999999998</v>
      </c>
      <c r="O30" s="14">
        <v>0</v>
      </c>
      <c r="P30" s="16">
        <f t="shared" si="3"/>
        <v>0.29449999999999998</v>
      </c>
      <c r="R30" s="359" t="s">
        <v>370</v>
      </c>
      <c r="S30" s="11">
        <v>0</v>
      </c>
      <c r="T30" s="12"/>
      <c r="U30" s="12"/>
      <c r="V30" s="12"/>
      <c r="W30" s="123">
        <v>0</v>
      </c>
      <c r="X30" s="123">
        <v>0</v>
      </c>
      <c r="Y30" s="123">
        <v>3.2250000000000001</v>
      </c>
      <c r="Z30" s="123">
        <v>0</v>
      </c>
      <c r="AB30" s="358" t="s">
        <v>380</v>
      </c>
      <c r="AC30" s="14">
        <v>0</v>
      </c>
      <c r="AD30" s="14">
        <v>0</v>
      </c>
      <c r="AE30" s="14">
        <f>AE31</f>
        <v>0.29449999999999998</v>
      </c>
      <c r="AF30" s="14">
        <v>0</v>
      </c>
      <c r="AG30" s="16">
        <f t="shared" si="5"/>
        <v>0.29449999999999998</v>
      </c>
    </row>
    <row r="31" spans="1:33">
      <c r="A31" s="122" t="s">
        <v>193</v>
      </c>
      <c r="B31" s="11">
        <v>0</v>
      </c>
      <c r="C31" s="12"/>
      <c r="D31" s="12"/>
      <c r="E31" s="12"/>
      <c r="F31" s="123">
        <v>0</v>
      </c>
      <c r="G31" s="123">
        <v>0</v>
      </c>
      <c r="H31" s="123">
        <v>2.4199999999999998E-3</v>
      </c>
      <c r="I31" s="123">
        <v>0</v>
      </c>
      <c r="K31" s="10" t="s">
        <v>148</v>
      </c>
      <c r="L31" s="12"/>
      <c r="M31" s="12"/>
      <c r="N31" s="12">
        <f>D41*310</f>
        <v>0.29449999999999998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23">
        <v>0</v>
      </c>
      <c r="X31" s="123">
        <v>0</v>
      </c>
      <c r="Y31" s="123">
        <v>2.4199999999999998E-3</v>
      </c>
      <c r="Z31" s="123">
        <v>0</v>
      </c>
      <c r="AB31" s="10" t="s">
        <v>412</v>
      </c>
      <c r="AC31" s="12"/>
      <c r="AD31" s="12"/>
      <c r="AE31" s="12">
        <f>U41*310</f>
        <v>0.29449999999999998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-10216.191430852499</v>
      </c>
      <c r="M32" s="14">
        <f>C46*21</f>
        <v>2474.2824800652629</v>
      </c>
      <c r="N32" s="14">
        <f>D46*310</f>
        <v>1984.955614591619</v>
      </c>
      <c r="O32" s="14">
        <v>0</v>
      </c>
      <c r="P32" s="15">
        <f t="shared" si="3"/>
        <v>-5756.9533361956164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-10216.191430852499</v>
      </c>
      <c r="AD32" s="14">
        <f>T46*21</f>
        <v>2474.2824800652629</v>
      </c>
      <c r="AE32" s="14">
        <f>U46*310</f>
        <v>1984.955614591619</v>
      </c>
      <c r="AF32" s="14">
        <v>0</v>
      </c>
      <c r="AG32" s="15">
        <f t="shared" ref="AG32:AG51" si="6">SUM(AC32:AF32)</f>
        <v>-5756.9533361956164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165.184454145551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2427.2915330999999</v>
      </c>
      <c r="N33" s="14">
        <f>D47*310</f>
        <v>146.29033683635416</v>
      </c>
      <c r="O33" s="14">
        <v>0</v>
      </c>
      <c r="P33" s="15">
        <f t="shared" si="3"/>
        <v>2573.581869936354</v>
      </c>
      <c r="R33" s="358" t="s">
        <v>373</v>
      </c>
      <c r="S33" s="9">
        <v>0</v>
      </c>
      <c r="T33" s="9">
        <v>0</v>
      </c>
      <c r="U33" s="9">
        <v>0</v>
      </c>
      <c r="V33" s="9">
        <v>165.184454145551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2427.2915330999999</v>
      </c>
      <c r="AE33" s="14">
        <f>U47*310</f>
        <v>146.29033683635416</v>
      </c>
      <c r="AF33" s="14">
        <v>0</v>
      </c>
      <c r="AG33" s="15">
        <f t="shared" si="6"/>
        <v>2573.581869936354</v>
      </c>
    </row>
    <row r="34" spans="1:33">
      <c r="A34" s="10" t="s">
        <v>111</v>
      </c>
      <c r="B34" s="12"/>
      <c r="C34" s="12"/>
      <c r="D34" s="12"/>
      <c r="E34" s="11">
        <v>50.401669145550699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2358.4743210000001</v>
      </c>
      <c r="N34" s="12"/>
      <c r="O34" s="12"/>
      <c r="P34" s="16">
        <f t="shared" si="3"/>
        <v>2358.4743210000001</v>
      </c>
      <c r="R34" s="359" t="s">
        <v>374</v>
      </c>
      <c r="S34" s="12"/>
      <c r="T34" s="12"/>
      <c r="U34" s="12"/>
      <c r="V34" s="11">
        <v>50.401669145550699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2358.4743210000001</v>
      </c>
      <c r="AE34" s="12"/>
      <c r="AF34" s="12"/>
      <c r="AG34" s="16">
        <f t="shared" si="6"/>
        <v>2358.4743210000001</v>
      </c>
    </row>
    <row r="35" spans="1:33">
      <c r="A35" s="10" t="s">
        <v>113</v>
      </c>
      <c r="B35" s="12"/>
      <c r="C35" s="12"/>
      <c r="D35" s="12"/>
      <c r="E35" s="11">
        <v>77.009500000000003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68.817212100000006</v>
      </c>
      <c r="N35" s="11">
        <f>D49*310</f>
        <v>146.29033683635416</v>
      </c>
      <c r="O35" s="12"/>
      <c r="P35" s="16">
        <f t="shared" si="3"/>
        <v>215.10754893635416</v>
      </c>
      <c r="R35" s="359" t="s">
        <v>375</v>
      </c>
      <c r="S35" s="12"/>
      <c r="T35" s="12"/>
      <c r="U35" s="12"/>
      <c r="V35" s="11">
        <v>77.009500000000003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68.817212100000006</v>
      </c>
      <c r="AE35" s="11">
        <f>U49*310</f>
        <v>146.29033683635416</v>
      </c>
      <c r="AF35" s="12"/>
      <c r="AG35" s="16">
        <f t="shared" si="6"/>
        <v>215.10754893635416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-10215.2726545448</v>
      </c>
      <c r="M36" s="14">
        <v>0</v>
      </c>
      <c r="N36" s="14">
        <v>0</v>
      </c>
      <c r="O36" s="14">
        <v>0</v>
      </c>
      <c r="P36" s="15">
        <f t="shared" si="3"/>
        <v>-10215.2726545448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-10215.2726545448</v>
      </c>
      <c r="AD36" s="14">
        <v>0</v>
      </c>
      <c r="AE36" s="14">
        <v>0</v>
      </c>
      <c r="AF36" s="14">
        <v>0</v>
      </c>
      <c r="AG36" s="15">
        <f t="shared" si="6"/>
        <v>-10215.2726545448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-6866.98558787817</v>
      </c>
      <c r="M37" s="12"/>
      <c r="N37" s="12"/>
      <c r="O37" s="12"/>
      <c r="P37" s="16">
        <f t="shared" si="3"/>
        <v>-6866.98558787817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-6866.98558787817</v>
      </c>
      <c r="AD37" s="12"/>
      <c r="AE37" s="12"/>
      <c r="AF37" s="12"/>
      <c r="AG37" s="16">
        <f t="shared" si="6"/>
        <v>-6866.98558787817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-3348.2870666666699</v>
      </c>
      <c r="M38" s="12"/>
      <c r="N38" s="12"/>
      <c r="O38" s="12"/>
      <c r="P38" s="16">
        <f t="shared" si="3"/>
        <v>-3348.2870666666699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-3348.2870666666699</v>
      </c>
      <c r="AD38" s="12"/>
      <c r="AE38" s="12"/>
      <c r="AF38" s="12"/>
      <c r="AG38" s="16">
        <f t="shared" si="6"/>
        <v>-3348.2870666666699</v>
      </c>
    </row>
    <row r="39" spans="1:33" ht="26.4">
      <c r="A39" s="10" t="s">
        <v>115</v>
      </c>
      <c r="B39" s="12"/>
      <c r="C39" s="12"/>
      <c r="D39" s="12"/>
      <c r="E39" s="11">
        <v>37.773285000000001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46.990946965264257</v>
      </c>
      <c r="N39" s="14">
        <f>D57*310</f>
        <v>1838.6652777552665</v>
      </c>
      <c r="O39" s="14">
        <v>0</v>
      </c>
      <c r="P39" s="15">
        <f t="shared" si="3"/>
        <v>1885.6562247205309</v>
      </c>
      <c r="R39" s="359" t="s">
        <v>379</v>
      </c>
      <c r="S39" s="12"/>
      <c r="T39" s="12"/>
      <c r="U39" s="12"/>
      <c r="V39" s="11">
        <v>37.773285000000001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46.990946965264257</v>
      </c>
      <c r="AE39" s="14">
        <f>U57*310</f>
        <v>1838.6652777552665</v>
      </c>
      <c r="AF39" s="14">
        <v>0</v>
      </c>
      <c r="AG39" s="15">
        <f t="shared" si="6"/>
        <v>1885.6562247205309</v>
      </c>
    </row>
    <row r="40" spans="1:33" ht="26.4">
      <c r="A40" s="8" t="s">
        <v>147</v>
      </c>
      <c r="B40" s="9">
        <v>0</v>
      </c>
      <c r="C40" s="9">
        <v>0</v>
      </c>
      <c r="D40" s="9">
        <v>9.5E-4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11.510956170000002</v>
      </c>
      <c r="N40" s="11">
        <f>D58*310</f>
        <v>4.4362083759999997</v>
      </c>
      <c r="O40" s="12"/>
      <c r="P40" s="16">
        <f t="shared" si="3"/>
        <v>15.947164546000002</v>
      </c>
      <c r="R40" s="358" t="s">
        <v>380</v>
      </c>
      <c r="S40" s="9">
        <v>0</v>
      </c>
      <c r="T40" s="9">
        <v>0</v>
      </c>
      <c r="U40" s="9">
        <v>9.5E-4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11.510956170000002</v>
      </c>
      <c r="AE40" s="11">
        <f>U58*310</f>
        <v>4.4362083759999997</v>
      </c>
      <c r="AF40" s="12"/>
      <c r="AG40" s="16">
        <f t="shared" si="6"/>
        <v>15.947164546000002</v>
      </c>
    </row>
    <row r="41" spans="1:33" ht="26.4">
      <c r="A41" s="10" t="s">
        <v>148</v>
      </c>
      <c r="B41" s="12"/>
      <c r="C41" s="12"/>
      <c r="D41" s="11">
        <v>9.5E-4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1267.2586868080894</v>
      </c>
      <c r="O41" s="12"/>
      <c r="P41" s="16">
        <f t="shared" si="3"/>
        <v>1267.2586868080894</v>
      </c>
      <c r="R41" s="10" t="s">
        <v>412</v>
      </c>
      <c r="S41" s="12"/>
      <c r="T41" s="12"/>
      <c r="U41" s="11">
        <v>9.5E-4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1267.2586868080894</v>
      </c>
      <c r="AF41" s="12"/>
      <c r="AG41" s="16">
        <f t="shared" si="6"/>
        <v>1267.2586868080894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500.77634301949087</v>
      </c>
      <c r="O42" s="12"/>
      <c r="P42" s="16">
        <f t="shared" si="3"/>
        <v>500.77634301949087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500.77634301949087</v>
      </c>
      <c r="AF42" s="12"/>
      <c r="AG42" s="16">
        <f t="shared" si="6"/>
        <v>500.77634301949087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2.4499999999999999E-3</v>
      </c>
      <c r="G43" s="9">
        <v>1.3440000000000001E-2</v>
      </c>
      <c r="H43" s="9">
        <v>2.31548</v>
      </c>
      <c r="I43" s="9">
        <v>4.8999999999999998E-3</v>
      </c>
      <c r="K43" s="10" t="s">
        <v>110</v>
      </c>
      <c r="L43" s="12"/>
      <c r="M43" s="12"/>
      <c r="N43" s="11">
        <f>D61*310</f>
        <v>66.194039551686188</v>
      </c>
      <c r="O43" s="12"/>
      <c r="P43" s="16">
        <f t="shared" si="3"/>
        <v>66.194039551686188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2.4499999999999999E-3</v>
      </c>
      <c r="X43" s="9">
        <v>1.3440000000000001E-2</v>
      </c>
      <c r="Y43" s="9">
        <v>2.31548</v>
      </c>
      <c r="Z43" s="9">
        <v>4.8999999999999998E-3</v>
      </c>
      <c r="AB43" s="359" t="s">
        <v>399</v>
      </c>
      <c r="AC43" s="12"/>
      <c r="AD43" s="12"/>
      <c r="AE43" s="11">
        <f>U61*310</f>
        <v>66.194039551686188</v>
      </c>
      <c r="AF43" s="12"/>
      <c r="AG43" s="16">
        <f t="shared" si="6"/>
        <v>66.194039551686188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2.4499999999999999E-3</v>
      </c>
      <c r="G44" s="11">
        <v>1.3440000000000001E-2</v>
      </c>
      <c r="H44" s="11">
        <v>4.8799999999999998E-3</v>
      </c>
      <c r="I44" s="11">
        <v>4.8999999999999998E-3</v>
      </c>
      <c r="K44" s="10" t="s">
        <v>112</v>
      </c>
      <c r="L44" s="12"/>
      <c r="M44" s="11">
        <f>C62*21</f>
        <v>35.479990795264257</v>
      </c>
      <c r="N44" s="12"/>
      <c r="O44" s="12"/>
      <c r="P44" s="16">
        <f t="shared" si="3"/>
        <v>35.479990795264257</v>
      </c>
      <c r="R44" s="359" t="s">
        <v>382</v>
      </c>
      <c r="S44" s="11">
        <v>0</v>
      </c>
      <c r="T44" s="11">
        <v>0</v>
      </c>
      <c r="U44" s="12"/>
      <c r="V44" s="12"/>
      <c r="W44" s="11">
        <v>2.4499999999999999E-3</v>
      </c>
      <c r="X44" s="11">
        <v>1.3440000000000001E-2</v>
      </c>
      <c r="Y44" s="11">
        <v>4.8799999999999998E-3</v>
      </c>
      <c r="Z44" s="11">
        <v>4.8999999999999998E-3</v>
      </c>
      <c r="AB44" s="359" t="s">
        <v>400</v>
      </c>
      <c r="AC44" s="12"/>
      <c r="AD44" s="11">
        <f>T62*21</f>
        <v>35.479990795264257</v>
      </c>
      <c r="AE44" s="12"/>
      <c r="AF44" s="12"/>
      <c r="AG44" s="16">
        <f t="shared" si="6"/>
        <v>35.479990795264257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2.3106</v>
      </c>
      <c r="I45" s="11">
        <v>0</v>
      </c>
      <c r="K45" s="8" t="s">
        <v>114</v>
      </c>
      <c r="L45" s="14">
        <v>-0.91877630762498597</v>
      </c>
      <c r="M45" s="14">
        <v>0</v>
      </c>
      <c r="N45" s="14">
        <v>0</v>
      </c>
      <c r="O45" s="14">
        <v>0</v>
      </c>
      <c r="P45" s="15">
        <f t="shared" si="3"/>
        <v>-0.91877630762498597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2.3106</v>
      </c>
      <c r="Z45" s="11">
        <v>0</v>
      </c>
      <c r="AB45" s="358" t="s">
        <v>401</v>
      </c>
      <c r="AC45" s="14">
        <v>-0.91877630762498597</v>
      </c>
      <c r="AD45" s="14">
        <v>0</v>
      </c>
      <c r="AE45" s="14">
        <v>0</v>
      </c>
      <c r="AF45" s="14">
        <v>0</v>
      </c>
      <c r="AG45" s="15">
        <f t="shared" si="6"/>
        <v>-0.91877630762498597</v>
      </c>
    </row>
    <row r="46" spans="1:33" ht="26.4">
      <c r="A46" s="8" t="s">
        <v>75</v>
      </c>
      <c r="B46" s="9">
        <v>-10216.191430852499</v>
      </c>
      <c r="C46" s="9">
        <v>117.822975241203</v>
      </c>
      <c r="D46" s="9">
        <v>6.4030826277149</v>
      </c>
      <c r="E46" s="9">
        <v>0</v>
      </c>
      <c r="F46" s="9">
        <v>0.50656612000000001</v>
      </c>
      <c r="G46" s="9">
        <v>18.639189500000001</v>
      </c>
      <c r="H46" s="9">
        <v>0</v>
      </c>
      <c r="I46" s="9">
        <v>0</v>
      </c>
      <c r="K46" s="10" t="s">
        <v>116</v>
      </c>
      <c r="L46" s="11">
        <v>-0.91877630762498597</v>
      </c>
      <c r="M46" s="12"/>
      <c r="N46" s="12"/>
      <c r="O46" s="12"/>
      <c r="P46" s="16">
        <f t="shared" si="3"/>
        <v>-0.91877630762498597</v>
      </c>
      <c r="R46" s="358" t="s">
        <v>384</v>
      </c>
      <c r="S46" s="9">
        <v>-10216.191430852499</v>
      </c>
      <c r="T46" s="9">
        <v>117.822975241203</v>
      </c>
      <c r="U46" s="9">
        <v>6.4030826277149</v>
      </c>
      <c r="V46" s="9">
        <v>0</v>
      </c>
      <c r="W46" s="9">
        <v>0.50656612000000001</v>
      </c>
      <c r="X46" s="9">
        <v>18.639189500000001</v>
      </c>
      <c r="Y46" s="9">
        <v>0</v>
      </c>
      <c r="Z46" s="9">
        <v>0</v>
      </c>
      <c r="AB46" s="359" t="s">
        <v>402</v>
      </c>
      <c r="AC46" s="11">
        <v>-0.91877630762498597</v>
      </c>
      <c r="AD46" s="12"/>
      <c r="AE46" s="12"/>
      <c r="AF46" s="12"/>
      <c r="AG46" s="16">
        <f t="shared" si="6"/>
        <v>-0.91877630762498597</v>
      </c>
    </row>
    <row r="47" spans="1:33">
      <c r="A47" s="8" t="s">
        <v>79</v>
      </c>
      <c r="B47" s="9">
        <v>0</v>
      </c>
      <c r="C47" s="9">
        <v>115.5853111</v>
      </c>
      <c r="D47" s="9">
        <v>0.47190431237533598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5.1219497472000004</v>
      </c>
      <c r="M47" s="14">
        <f>C65*21</f>
        <v>438.9870100094073</v>
      </c>
      <c r="N47" s="14">
        <f>D65*310</f>
        <v>73.518294432378951</v>
      </c>
      <c r="O47" s="14">
        <v>0</v>
      </c>
      <c r="P47" s="15">
        <f t="shared" si="3"/>
        <v>517.62725418898629</v>
      </c>
      <c r="R47" s="358" t="s">
        <v>385</v>
      </c>
      <c r="S47" s="9">
        <v>0</v>
      </c>
      <c r="T47" s="9">
        <v>115.5853111</v>
      </c>
      <c r="U47" s="9">
        <v>0.47190431237533598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5.1219497472000004</v>
      </c>
      <c r="AD47" s="14">
        <f>T65*21</f>
        <v>438.9870100094073</v>
      </c>
      <c r="AE47" s="14">
        <f>U65*310</f>
        <v>73.518294432378951</v>
      </c>
      <c r="AF47" s="14">
        <v>0</v>
      </c>
      <c r="AG47" s="15">
        <f t="shared" si="6"/>
        <v>517.62725418898629</v>
      </c>
    </row>
    <row r="48" spans="1:33">
      <c r="A48" s="10" t="s">
        <v>83</v>
      </c>
      <c r="B48" s="12"/>
      <c r="C48" s="11">
        <v>112.308301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294.95564013133679</v>
      </c>
      <c r="N48" s="13">
        <v>0</v>
      </c>
      <c r="O48" s="13">
        <v>0</v>
      </c>
      <c r="P48" s="16">
        <f t="shared" si="3"/>
        <v>294.95564013133679</v>
      </c>
      <c r="R48" s="359" t="s">
        <v>386</v>
      </c>
      <c r="S48" s="12"/>
      <c r="T48" s="11">
        <v>112.308301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294.95564013133679</v>
      </c>
      <c r="AE48" s="13">
        <v>0</v>
      </c>
      <c r="AF48" s="13">
        <v>0</v>
      </c>
      <c r="AG48" s="16">
        <f t="shared" si="6"/>
        <v>294.95564013133679</v>
      </c>
    </row>
    <row r="49" spans="1:33">
      <c r="A49" s="10" t="s">
        <v>87</v>
      </c>
      <c r="B49" s="12"/>
      <c r="C49" s="11">
        <v>3.2770101</v>
      </c>
      <c r="D49" s="11">
        <v>0.47190431237533598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3.0072000000000001</v>
      </c>
      <c r="N49" s="13">
        <f>D67*310</f>
        <v>2.6635200000000001</v>
      </c>
      <c r="O49" s="13">
        <v>0</v>
      </c>
      <c r="P49" s="16">
        <f t="shared" si="3"/>
        <v>5.6707200000000002</v>
      </c>
      <c r="R49" s="359" t="s">
        <v>387</v>
      </c>
      <c r="S49" s="12"/>
      <c r="T49" s="11">
        <v>3.2770101</v>
      </c>
      <c r="U49" s="11">
        <v>0.47190431237533598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3.0072000000000001</v>
      </c>
      <c r="AE49" s="13">
        <f>U67*310</f>
        <v>2.6635200000000001</v>
      </c>
      <c r="AF49" s="13">
        <v>0</v>
      </c>
      <c r="AG49" s="16">
        <f t="shared" si="6"/>
        <v>5.6707200000000002</v>
      </c>
    </row>
    <row r="50" spans="1:33" ht="26.4">
      <c r="A50" s="8" t="s">
        <v>91</v>
      </c>
      <c r="B50" s="9">
        <v>-10215.2726545448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5.1219497472000004</v>
      </c>
      <c r="M50" s="13">
        <f>C68*21</f>
        <v>15.495479999999999</v>
      </c>
      <c r="N50" s="13">
        <f>D68*310</f>
        <v>4.1173703999999995</v>
      </c>
      <c r="O50" s="13">
        <v>0</v>
      </c>
      <c r="P50" s="16">
        <f t="shared" si="3"/>
        <v>24.734800147199998</v>
      </c>
      <c r="R50" s="358" t="s">
        <v>388</v>
      </c>
      <c r="S50" s="9">
        <v>-10215.2726545448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5.1219497472000004</v>
      </c>
      <c r="AD50" s="13">
        <f>T68*21</f>
        <v>15.495479999999999</v>
      </c>
      <c r="AE50" s="13">
        <f>U68*310</f>
        <v>4.1173703999999995</v>
      </c>
      <c r="AF50" s="13">
        <v>0</v>
      </c>
      <c r="AG50" s="16">
        <f t="shared" si="6"/>
        <v>24.734800147199998</v>
      </c>
    </row>
    <row r="51" spans="1:33">
      <c r="A51" s="10" t="s">
        <v>95</v>
      </c>
      <c r="B51" s="11">
        <v>-6866.98558787817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125.52868987807051</v>
      </c>
      <c r="N51" s="13">
        <f>D69*310</f>
        <v>66.737404032378947</v>
      </c>
      <c r="O51" s="13">
        <v>0</v>
      </c>
      <c r="P51" s="16">
        <f t="shared" si="3"/>
        <v>192.26609391044946</v>
      </c>
      <c r="R51" s="359" t="s">
        <v>389</v>
      </c>
      <c r="S51" s="11">
        <v>-6866.98558787817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125.52868987807051</v>
      </c>
      <c r="AE51" s="13">
        <f>U69*310</f>
        <v>66.737404032378947</v>
      </c>
      <c r="AF51" s="13">
        <v>0</v>
      </c>
      <c r="AG51" s="16">
        <f t="shared" si="6"/>
        <v>192.26609391044946</v>
      </c>
    </row>
    <row r="52" spans="1:33">
      <c r="A52" s="10" t="s">
        <v>98</v>
      </c>
      <c r="B52" s="11">
        <v>-3348.2870666666699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-3348.2870666666699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226.54436805</v>
      </c>
      <c r="M54" s="9">
        <f>C72*21</f>
        <v>3.3268753349999999E-2</v>
      </c>
      <c r="N54" s="9">
        <f>D72*310</f>
        <v>1.9644406739999998</v>
      </c>
      <c r="O54" s="9">
        <v>0</v>
      </c>
      <c r="P54" s="16">
        <f t="shared" si="3"/>
        <v>228.54207747735001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226.54436805</v>
      </c>
      <c r="AD54" s="9">
        <f>T72*21</f>
        <v>3.3268753349999999E-2</v>
      </c>
      <c r="AE54" s="9">
        <f>U72*310</f>
        <v>1.9644406739999998</v>
      </c>
      <c r="AF54" s="9">
        <v>0</v>
      </c>
      <c r="AG54" s="16">
        <f t="shared" ref="AG54:AG56" si="7">SUM(AC54:AF54)</f>
        <v>228.54207747735001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226.54436805</v>
      </c>
      <c r="M55" s="11">
        <f>C73*21</f>
        <v>3.3268753349999999E-2</v>
      </c>
      <c r="N55" s="11">
        <f>D73*310</f>
        <v>1.9644406739999998</v>
      </c>
      <c r="O55" s="12"/>
      <c r="P55" s="16">
        <f t="shared" si="3"/>
        <v>228.54207747735001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226.54436805</v>
      </c>
      <c r="AD55" s="11">
        <f>T73*21</f>
        <v>3.3268753349999999E-2</v>
      </c>
      <c r="AE55" s="11">
        <f>U73*310</f>
        <v>1.9644406739999998</v>
      </c>
      <c r="AF55" s="12"/>
      <c r="AG55" s="16">
        <f t="shared" si="7"/>
        <v>228.54207747735001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2.23766414120306</v>
      </c>
      <c r="D57" s="9">
        <v>5.9311783153395696</v>
      </c>
      <c r="E57" s="9">
        <v>0</v>
      </c>
      <c r="F57" s="9">
        <v>0.50656612000000001</v>
      </c>
      <c r="G57" s="9">
        <v>18.639189500000001</v>
      </c>
      <c r="H57" s="9">
        <v>0</v>
      </c>
      <c r="I57" s="9">
        <v>0</v>
      </c>
      <c r="R57" s="358" t="s">
        <v>395</v>
      </c>
      <c r="S57" s="9">
        <v>0</v>
      </c>
      <c r="T57" s="9">
        <v>2.23766414120306</v>
      </c>
      <c r="U57" s="9">
        <v>5.9311783153395696</v>
      </c>
      <c r="V57" s="9">
        <v>0</v>
      </c>
      <c r="W57" s="9">
        <v>0.50656612000000001</v>
      </c>
      <c r="X57" s="9">
        <v>18.639189500000001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0.54814077000000005</v>
      </c>
      <c r="D58" s="11">
        <v>1.4310349599999999E-2</v>
      </c>
      <c r="E58" s="12"/>
      <c r="F58" s="11">
        <v>0.50656612000000001</v>
      </c>
      <c r="G58" s="11">
        <v>18.639189500000001</v>
      </c>
      <c r="H58" s="11">
        <v>0</v>
      </c>
      <c r="I58" s="11">
        <v>0</v>
      </c>
      <c r="R58" s="359" t="s">
        <v>396</v>
      </c>
      <c r="S58" s="12"/>
      <c r="T58" s="11">
        <v>0.54814077000000005</v>
      </c>
      <c r="U58" s="11">
        <v>1.4310349599999999E-2</v>
      </c>
      <c r="V58" s="12"/>
      <c r="W58" s="11">
        <v>0.50656612000000001</v>
      </c>
      <c r="X58" s="11">
        <v>18.639189500000001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4.0879312477680303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4.0879312477680303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1.6154075581273899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1.6154075581273899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0.213529159844149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0.213529159844149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1.68952337120306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1.68952337120306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-0.91877630762498597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-0.91877630762498597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-0.91877630762498597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-0.91877630762498597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5.1219497472000004</v>
      </c>
      <c r="C65" s="9">
        <v>20.904143333781299</v>
      </c>
      <c r="D65" s="9">
        <v>0.23715578849154501</v>
      </c>
      <c r="E65" s="9">
        <v>0</v>
      </c>
      <c r="F65" s="9">
        <v>0.36099999999999999</v>
      </c>
      <c r="G65" s="9">
        <v>6.34</v>
      </c>
      <c r="H65" s="9">
        <v>0.14000000000000001</v>
      </c>
      <c r="I65" s="9">
        <v>1.2E-2</v>
      </c>
      <c r="R65" s="358" t="s">
        <v>403</v>
      </c>
      <c r="S65" s="9">
        <v>5.1219497472000004</v>
      </c>
      <c r="T65" s="9">
        <v>20.904143333781299</v>
      </c>
      <c r="U65" s="9">
        <v>0.23715578849154501</v>
      </c>
      <c r="V65" s="9">
        <v>0</v>
      </c>
      <c r="W65" s="9">
        <v>0.36099999999999999</v>
      </c>
      <c r="X65" s="9">
        <v>6.34</v>
      </c>
      <c r="Y65" s="9">
        <v>0.14000000000000001</v>
      </c>
      <c r="Z65" s="9">
        <v>1.2E-2</v>
      </c>
    </row>
    <row r="66" spans="1:26">
      <c r="A66" s="10" t="s">
        <v>80</v>
      </c>
      <c r="B66" s="13">
        <v>0</v>
      </c>
      <c r="C66" s="13">
        <v>14.0455066729208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14.0455066729208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0.14319999999999999</v>
      </c>
      <c r="D67" s="13">
        <v>8.5920000000000007E-3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0.14319999999999999</v>
      </c>
      <c r="U67" s="13">
        <v>8.5920000000000007E-3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5.1219497472000004</v>
      </c>
      <c r="C68" s="13">
        <v>0.73787999999999998</v>
      </c>
      <c r="D68" s="13">
        <v>1.328184E-2</v>
      </c>
      <c r="E68" s="13">
        <v>0</v>
      </c>
      <c r="F68" s="13">
        <v>0.36099999999999999</v>
      </c>
      <c r="G68" s="13">
        <v>6.34</v>
      </c>
      <c r="H68" s="13">
        <v>0.14000000000000001</v>
      </c>
      <c r="I68" s="13">
        <v>1.2E-2</v>
      </c>
      <c r="R68" s="358" t="s">
        <v>406</v>
      </c>
      <c r="S68" s="13">
        <v>5.1219497472000004</v>
      </c>
      <c r="T68" s="13">
        <v>0.73787999999999998</v>
      </c>
      <c r="U68" s="13">
        <v>1.328184E-2</v>
      </c>
      <c r="V68" s="13">
        <v>0</v>
      </c>
      <c r="W68" s="13">
        <v>0.36099999999999999</v>
      </c>
      <c r="X68" s="13">
        <v>6.34</v>
      </c>
      <c r="Y68" s="13">
        <v>0.14000000000000001</v>
      </c>
      <c r="Z68" s="13">
        <v>1.2E-2</v>
      </c>
    </row>
    <row r="69" spans="1:26">
      <c r="A69" s="10" t="s">
        <v>92</v>
      </c>
      <c r="B69" s="13">
        <v>0</v>
      </c>
      <c r="C69" s="13">
        <v>5.9775566608605004</v>
      </c>
      <c r="D69" s="13">
        <v>0.215281948491545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5.9775566608605004</v>
      </c>
      <c r="U69" s="13">
        <v>0.215281948491545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226.54436805</v>
      </c>
      <c r="C72" s="9">
        <v>1.5842263499999999E-3</v>
      </c>
      <c r="D72" s="9">
        <v>6.3369053999999996E-3</v>
      </c>
      <c r="E72" s="9">
        <v>0</v>
      </c>
      <c r="F72" s="9">
        <v>1.0274000000000001</v>
      </c>
      <c r="G72" s="9">
        <v>0.67859999999999998</v>
      </c>
      <c r="H72" s="9">
        <v>0.1351</v>
      </c>
      <c r="I72" s="9">
        <v>6.0400000000000002E-2</v>
      </c>
      <c r="R72" s="358" t="s">
        <v>409</v>
      </c>
      <c r="S72" s="9">
        <v>226.54436805</v>
      </c>
      <c r="T72" s="9">
        <v>1.5842263499999999E-3</v>
      </c>
      <c r="U72" s="9">
        <v>6.3369053999999996E-3</v>
      </c>
      <c r="V72" s="9">
        <v>0</v>
      </c>
      <c r="W72" s="9">
        <v>1.0274000000000001</v>
      </c>
      <c r="X72" s="9">
        <v>0.67859999999999998</v>
      </c>
      <c r="Y72" s="9">
        <v>0.1351</v>
      </c>
      <c r="Z72" s="9">
        <v>6.0400000000000002E-2</v>
      </c>
    </row>
    <row r="73" spans="1:26" ht="26.4">
      <c r="A73" s="10" t="s">
        <v>159</v>
      </c>
      <c r="B73" s="11">
        <v>226.54436805</v>
      </c>
      <c r="C73" s="11">
        <v>1.5842263499999999E-3</v>
      </c>
      <c r="D73" s="11">
        <v>6.3369053999999996E-3</v>
      </c>
      <c r="E73" s="12"/>
      <c r="F73" s="11">
        <v>1.0274000000000001</v>
      </c>
      <c r="G73" s="11">
        <v>0.67859999999999998</v>
      </c>
      <c r="H73" s="11">
        <v>0.1351</v>
      </c>
      <c r="I73" s="11">
        <v>6.0400000000000002E-2</v>
      </c>
      <c r="R73" s="359" t="s">
        <v>410</v>
      </c>
      <c r="S73" s="11">
        <v>226.54436805</v>
      </c>
      <c r="T73" s="11">
        <v>1.5842263499999999E-3</v>
      </c>
      <c r="U73" s="11">
        <v>6.3369053999999996E-3</v>
      </c>
      <c r="V73" s="12"/>
      <c r="W73" s="11">
        <v>1.0274000000000001</v>
      </c>
      <c r="X73" s="11">
        <v>0.67859999999999998</v>
      </c>
      <c r="Y73" s="11">
        <v>0.1351</v>
      </c>
      <c r="Z73" s="11">
        <v>6.0400000000000002E-2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1"/>
  <sheetViews>
    <sheetView zoomScale="70" zoomScaleNormal="70" workbookViewId="0">
      <selection activeCell="G62" sqref="G62"/>
    </sheetView>
  </sheetViews>
  <sheetFormatPr defaultColWidth="27.77734375" defaultRowHeight="12"/>
  <cols>
    <col min="1" max="1" width="27.77734375" style="235"/>
    <col min="2" max="2" width="11" style="232" bestFit="1" customWidth="1"/>
    <col min="3" max="4" width="11.77734375" style="232" bestFit="1" customWidth="1"/>
    <col min="5" max="9" width="11.77734375" style="232" customWidth="1"/>
    <col min="10" max="10" width="11.77734375" style="233" customWidth="1"/>
    <col min="11" max="11" width="11.77734375" style="232" customWidth="1"/>
    <col min="12" max="12" width="11.77734375" style="233" customWidth="1"/>
    <col min="13" max="13" width="19.88671875" style="232" bestFit="1" customWidth="1"/>
    <col min="14" max="14" width="9" style="232" customWidth="1"/>
    <col min="15" max="15" width="10.33203125" style="232" customWidth="1"/>
    <col min="16" max="16" width="12.44140625" style="232" bestFit="1" customWidth="1"/>
    <col min="17" max="17" width="9.6640625" style="232" customWidth="1"/>
    <col min="18" max="18" width="9.109375" style="232" customWidth="1"/>
    <col min="19" max="16384" width="27.77734375" style="232"/>
  </cols>
  <sheetData>
    <row r="1" spans="1:22" s="147" customFormat="1">
      <c r="A1" s="153" t="s">
        <v>195</v>
      </c>
      <c r="B1" s="141"/>
      <c r="C1" s="142"/>
      <c r="D1" s="151"/>
      <c r="E1" s="143"/>
      <c r="F1" s="143"/>
      <c r="G1" s="144"/>
      <c r="H1" s="145"/>
      <c r="I1" s="146"/>
      <c r="J1" s="152"/>
      <c r="K1" s="148"/>
      <c r="L1" s="152"/>
      <c r="N1" s="151"/>
      <c r="O1" s="149"/>
      <c r="P1" s="149"/>
      <c r="R1" s="149"/>
      <c r="T1" s="150"/>
      <c r="V1" s="148"/>
    </row>
    <row r="2" spans="1:22" s="147" customFormat="1">
      <c r="A2" s="215"/>
      <c r="B2" s="216"/>
      <c r="C2" s="143"/>
      <c r="D2" s="143"/>
      <c r="E2" s="143"/>
      <c r="F2" s="143"/>
      <c r="G2" s="143"/>
      <c r="H2" s="143"/>
      <c r="I2" s="217"/>
      <c r="J2" s="152"/>
      <c r="L2" s="152"/>
      <c r="O2" s="147" t="s">
        <v>1</v>
      </c>
    </row>
    <row r="3" spans="1:22" s="147" customFormat="1">
      <c r="A3" s="262" t="s">
        <v>205</v>
      </c>
      <c r="B3" s="218">
        <v>2010</v>
      </c>
      <c r="C3" s="218">
        <v>2011</v>
      </c>
      <c r="D3" s="218">
        <v>2012</v>
      </c>
      <c r="E3" s="218">
        <v>2013</v>
      </c>
      <c r="F3" s="218">
        <v>2014</v>
      </c>
      <c r="G3" s="218">
        <v>2015</v>
      </c>
      <c r="H3" s="218">
        <v>2016</v>
      </c>
      <c r="I3" s="218">
        <v>2017</v>
      </c>
      <c r="J3" s="218">
        <v>2018</v>
      </c>
      <c r="K3" s="218">
        <v>2019</v>
      </c>
      <c r="L3" s="218">
        <v>2020</v>
      </c>
      <c r="M3" s="218">
        <v>2021</v>
      </c>
      <c r="N3" s="219"/>
      <c r="O3" s="40" t="s">
        <v>4</v>
      </c>
      <c r="P3" s="40" t="s">
        <v>21</v>
      </c>
      <c r="Q3" s="40" t="s">
        <v>22</v>
      </c>
      <c r="R3" s="40" t="s">
        <v>23</v>
      </c>
    </row>
    <row r="4" spans="1:22" s="147" customFormat="1">
      <c r="A4" s="220" t="s">
        <v>199</v>
      </c>
      <c r="B4" s="221">
        <v>220369.3</v>
      </c>
      <c r="C4" s="222">
        <v>285989.09999999998</v>
      </c>
      <c r="D4" s="222">
        <v>310471.3</v>
      </c>
      <c r="E4" s="222">
        <v>355294.8</v>
      </c>
      <c r="F4" s="222">
        <v>400694</v>
      </c>
      <c r="G4" s="222">
        <v>430489.4</v>
      </c>
      <c r="H4" s="222">
        <v>476331.2</v>
      </c>
      <c r="I4" s="222">
        <v>530475.69999999995</v>
      </c>
      <c r="J4" s="223">
        <v>569385.6</v>
      </c>
      <c r="K4" s="224">
        <v>619102.69999999995</v>
      </c>
      <c r="L4" s="225">
        <v>601820.30000000005</v>
      </c>
      <c r="M4" s="224">
        <v>723122.2</v>
      </c>
      <c r="O4" s="107">
        <v>1990</v>
      </c>
      <c r="P4" s="108">
        <v>28290.67575474687</v>
      </c>
      <c r="Q4" s="108">
        <v>-10273.525171351601</v>
      </c>
      <c r="R4" s="108">
        <v>18017.150583395269</v>
      </c>
    </row>
    <row r="5" spans="1:22" s="230" customFormat="1">
      <c r="A5" s="226" t="s">
        <v>196</v>
      </c>
      <c r="B5" s="227">
        <f>B4*1000000</f>
        <v>220369300000</v>
      </c>
      <c r="C5" s="227">
        <f t="shared" ref="C5:M5" si="0">C4*1000000</f>
        <v>285989100000</v>
      </c>
      <c r="D5" s="227">
        <f t="shared" si="0"/>
        <v>310471300000</v>
      </c>
      <c r="E5" s="227">
        <f t="shared" si="0"/>
        <v>355294800000</v>
      </c>
      <c r="F5" s="227">
        <f t="shared" si="0"/>
        <v>400694000000</v>
      </c>
      <c r="G5" s="227">
        <f t="shared" si="0"/>
        <v>430489400000</v>
      </c>
      <c r="H5" s="227">
        <f t="shared" si="0"/>
        <v>476331200000</v>
      </c>
      <c r="I5" s="227">
        <f t="shared" si="0"/>
        <v>530475699999.99994</v>
      </c>
      <c r="J5" s="228">
        <f t="shared" si="0"/>
        <v>569385600000</v>
      </c>
      <c r="K5" s="227">
        <f t="shared" si="0"/>
        <v>619102700000</v>
      </c>
      <c r="L5" s="228">
        <f t="shared" si="0"/>
        <v>601820300000</v>
      </c>
      <c r="M5" s="227">
        <f t="shared" si="0"/>
        <v>723122200000</v>
      </c>
      <c r="N5" s="229"/>
      <c r="O5" s="107">
        <v>1991</v>
      </c>
      <c r="P5" s="108">
        <v>25986.552769661645</v>
      </c>
      <c r="Q5" s="108">
        <v>-10294.4825360862</v>
      </c>
      <c r="R5" s="108">
        <v>15692.070233575445</v>
      </c>
      <c r="S5" s="229"/>
      <c r="T5" s="229"/>
      <c r="U5" s="229"/>
      <c r="V5" s="229"/>
    </row>
    <row r="6" spans="1:22">
      <c r="A6" s="231"/>
      <c r="O6" s="107">
        <v>1992</v>
      </c>
      <c r="P6" s="108">
        <v>21529.153606714946</v>
      </c>
      <c r="Q6" s="108">
        <v>-10289.530417681401</v>
      </c>
      <c r="R6" s="108">
        <v>11239.623189033546</v>
      </c>
    </row>
    <row r="7" spans="1:22" s="235" customFormat="1">
      <c r="A7" s="262" t="s">
        <v>202</v>
      </c>
      <c r="B7" s="263">
        <v>2010</v>
      </c>
      <c r="C7" s="234">
        <v>2011</v>
      </c>
      <c r="D7" s="234">
        <v>2012</v>
      </c>
      <c r="E7" s="234">
        <v>2013</v>
      </c>
      <c r="F7" s="234">
        <v>2014</v>
      </c>
      <c r="G7" s="234">
        <v>2015</v>
      </c>
      <c r="H7" s="234">
        <v>2016</v>
      </c>
      <c r="I7" s="234">
        <v>2017</v>
      </c>
      <c r="J7" s="234">
        <v>2018</v>
      </c>
      <c r="K7" s="234">
        <v>2019</v>
      </c>
      <c r="L7" s="234">
        <v>2020</v>
      </c>
      <c r="M7" s="234">
        <v>2021</v>
      </c>
      <c r="O7" s="107">
        <v>1993</v>
      </c>
      <c r="P7" s="108">
        <v>15419.820899948614</v>
      </c>
      <c r="Q7" s="108">
        <v>-10293.5741052142</v>
      </c>
      <c r="R7" s="108">
        <v>5126.2467947344139</v>
      </c>
    </row>
    <row r="8" spans="1:22">
      <c r="A8" s="226" t="s">
        <v>246</v>
      </c>
      <c r="B8" s="236">
        <v>5418299</v>
      </c>
      <c r="C8" s="236">
        <v>5477620</v>
      </c>
      <c r="D8" s="236">
        <v>5551888</v>
      </c>
      <c r="E8" s="236">
        <v>5663133</v>
      </c>
      <c r="F8" s="236">
        <v>5776570</v>
      </c>
      <c r="G8" s="236">
        <v>5895062</v>
      </c>
      <c r="H8" s="236">
        <v>6019480</v>
      </c>
      <c r="I8" s="236">
        <v>6140200</v>
      </c>
      <c r="J8" s="237">
        <v>6256730</v>
      </c>
      <c r="K8" s="236">
        <v>6389500</v>
      </c>
      <c r="L8" s="237">
        <v>6523529</v>
      </c>
      <c r="M8" s="236">
        <v>6636803</v>
      </c>
      <c r="O8" s="107">
        <v>1994</v>
      </c>
      <c r="P8" s="108">
        <v>11166.686238753982</v>
      </c>
      <c r="Q8" s="108">
        <v>-10309.734291492099</v>
      </c>
      <c r="R8" s="108">
        <v>856.95194726188311</v>
      </c>
    </row>
    <row r="9" spans="1:22">
      <c r="A9" s="255"/>
      <c r="B9" s="256"/>
      <c r="C9" s="256"/>
      <c r="D9" s="256"/>
      <c r="E9" s="256"/>
      <c r="F9" s="256"/>
      <c r="G9" s="256"/>
      <c r="H9" s="256"/>
      <c r="I9" s="256"/>
      <c r="J9" s="257"/>
      <c r="K9" s="256"/>
      <c r="L9" s="257"/>
      <c r="M9" s="256"/>
      <c r="O9" s="107">
        <v>1995</v>
      </c>
      <c r="P9" s="108">
        <v>8805.6693854968871</v>
      </c>
      <c r="Q9" s="108">
        <v>-10323.6469528208</v>
      </c>
      <c r="R9" s="108">
        <v>-1517.9775673239128</v>
      </c>
    </row>
    <row r="10" spans="1:22">
      <c r="A10" s="231"/>
      <c r="O10" s="107">
        <v>1996</v>
      </c>
      <c r="P10" s="108">
        <v>8515.6033038184214</v>
      </c>
      <c r="Q10" s="108">
        <v>-10032.158757167101</v>
      </c>
      <c r="R10" s="108">
        <v>-1516.5554533486793</v>
      </c>
    </row>
    <row r="11" spans="1:22" s="235" customFormat="1" ht="22.8">
      <c r="A11" s="262" t="s">
        <v>242</v>
      </c>
      <c r="B11" s="263">
        <v>2010</v>
      </c>
      <c r="C11" s="234">
        <v>2011</v>
      </c>
      <c r="D11" s="234">
        <v>2012</v>
      </c>
      <c r="E11" s="234">
        <v>2013</v>
      </c>
      <c r="F11" s="234">
        <v>2014</v>
      </c>
      <c r="G11" s="234">
        <v>2015</v>
      </c>
      <c r="H11" s="234">
        <v>2016</v>
      </c>
      <c r="I11" s="234">
        <v>2017</v>
      </c>
      <c r="J11" s="234">
        <v>2018</v>
      </c>
      <c r="K11" s="234">
        <v>2019</v>
      </c>
      <c r="L11" s="234">
        <v>2020</v>
      </c>
      <c r="M11" s="263" t="s">
        <v>212</v>
      </c>
      <c r="O11" s="107">
        <v>1997</v>
      </c>
      <c r="P11" s="108">
        <v>9284.0893784194068</v>
      </c>
      <c r="Q11" s="108">
        <v>-10303.285695286801</v>
      </c>
      <c r="R11" s="108">
        <v>-1019.1963168673938</v>
      </c>
    </row>
    <row r="12" spans="1:22">
      <c r="A12" s="238">
        <v>1000</v>
      </c>
      <c r="B12" s="108">
        <v>11267.546979830382</v>
      </c>
      <c r="C12" s="108">
        <v>13013.456213749725</v>
      </c>
      <c r="D12" s="108">
        <v>14804.992243952964</v>
      </c>
      <c r="E12" s="108">
        <v>14886.186753548931</v>
      </c>
      <c r="F12" s="108">
        <v>15554.849774148319</v>
      </c>
      <c r="G12" s="108">
        <v>16203.404895123673</v>
      </c>
      <c r="H12" s="108">
        <v>14949.94018498227</v>
      </c>
      <c r="I12" s="108">
        <v>15844.781117005203</v>
      </c>
      <c r="J12" s="285">
        <v>17858.410918438476</v>
      </c>
      <c r="K12" s="108">
        <v>15172.399873940958</v>
      </c>
      <c r="L12" s="108">
        <v>14711.290291340649</v>
      </c>
      <c r="M12" s="241">
        <f>(L12-B12)*100/B12</f>
        <v>30.563380988557526</v>
      </c>
      <c r="O12" s="107">
        <v>1998</v>
      </c>
      <c r="P12" s="108">
        <v>8690.902595306934</v>
      </c>
      <c r="Q12" s="108">
        <v>-10331.5113478896</v>
      </c>
      <c r="R12" s="108">
        <v>-1640.6087525826661</v>
      </c>
    </row>
    <row r="13" spans="1:22">
      <c r="A13" s="226" t="s">
        <v>197</v>
      </c>
      <c r="B13" s="242">
        <f>+B12*1000</f>
        <v>11267546.979830382</v>
      </c>
      <c r="C13" s="242">
        <f t="shared" ref="C13:L13" si="1">+C12*1000</f>
        <v>13013456.213749725</v>
      </c>
      <c r="D13" s="242">
        <f t="shared" si="1"/>
        <v>14804992.243952964</v>
      </c>
      <c r="E13" s="242">
        <f t="shared" si="1"/>
        <v>14886186.753548931</v>
      </c>
      <c r="F13" s="242">
        <f t="shared" si="1"/>
        <v>15554849.774148319</v>
      </c>
      <c r="G13" s="242">
        <f t="shared" si="1"/>
        <v>16203404.895123674</v>
      </c>
      <c r="H13" s="242">
        <f t="shared" si="1"/>
        <v>14949940.18498227</v>
      </c>
      <c r="I13" s="242">
        <f t="shared" si="1"/>
        <v>15844781.117005203</v>
      </c>
      <c r="J13" s="242">
        <f t="shared" si="1"/>
        <v>17858410.918438476</v>
      </c>
      <c r="K13" s="242">
        <f t="shared" si="1"/>
        <v>15172399.873940958</v>
      </c>
      <c r="L13" s="242">
        <f t="shared" si="1"/>
        <v>14711290.291340649</v>
      </c>
      <c r="M13" s="241">
        <f>(L13-B13)*100/B13</f>
        <v>30.563380988557526</v>
      </c>
      <c r="O13" s="107">
        <v>1999</v>
      </c>
      <c r="P13" s="108">
        <v>8570.9597948076516</v>
      </c>
      <c r="Q13" s="108">
        <v>-10339.0948362698</v>
      </c>
      <c r="R13" s="108">
        <v>-1768.1350414621484</v>
      </c>
    </row>
    <row r="14" spans="1:22">
      <c r="A14" s="226" t="s">
        <v>200</v>
      </c>
      <c r="B14" s="242">
        <f>B13*1000</f>
        <v>11267546979.830383</v>
      </c>
      <c r="C14" s="242">
        <f t="shared" ref="C14:L14" si="2">C13*1000</f>
        <v>13013456213.749725</v>
      </c>
      <c r="D14" s="242">
        <f t="shared" si="2"/>
        <v>14804992243.952963</v>
      </c>
      <c r="E14" s="242">
        <f t="shared" si="2"/>
        <v>14886186753.548931</v>
      </c>
      <c r="F14" s="242">
        <f t="shared" si="2"/>
        <v>15554849774.148319</v>
      </c>
      <c r="G14" s="242">
        <f t="shared" si="2"/>
        <v>16203404895.123674</v>
      </c>
      <c r="H14" s="242">
        <f t="shared" si="2"/>
        <v>14949940184.982269</v>
      </c>
      <c r="I14" s="242">
        <f t="shared" si="2"/>
        <v>15844781117.005203</v>
      </c>
      <c r="J14" s="243">
        <f t="shared" si="2"/>
        <v>17858410918.438477</v>
      </c>
      <c r="K14" s="242">
        <f t="shared" si="2"/>
        <v>15172399873.940958</v>
      </c>
      <c r="L14" s="243">
        <f t="shared" si="2"/>
        <v>14711290291.340649</v>
      </c>
      <c r="M14" s="241">
        <f>(L14-B14)*100/B14</f>
        <v>30.563380988557512</v>
      </c>
      <c r="O14" s="107">
        <v>2000</v>
      </c>
      <c r="P14" s="108">
        <v>8276.4966179803396</v>
      </c>
      <c r="Q14" s="108">
        <v>-10303.876819938399</v>
      </c>
      <c r="R14" s="108">
        <v>-2027.3802019580598</v>
      </c>
    </row>
    <row r="15" spans="1:22">
      <c r="A15" s="255"/>
      <c r="B15" s="258"/>
      <c r="C15" s="258"/>
      <c r="D15" s="258"/>
      <c r="E15" s="258"/>
      <c r="F15" s="258"/>
      <c r="G15" s="258"/>
      <c r="H15" s="258"/>
      <c r="I15" s="258" t="s">
        <v>285</v>
      </c>
      <c r="J15" s="152"/>
      <c r="K15" s="258"/>
      <c r="L15" s="152"/>
      <c r="M15" s="259"/>
      <c r="O15" s="107">
        <v>2001</v>
      </c>
      <c r="P15" s="108">
        <v>8717.616365332924</v>
      </c>
      <c r="Q15" s="108">
        <v>-10221.397809956799</v>
      </c>
      <c r="R15" s="108">
        <v>-1503.7814446238754</v>
      </c>
    </row>
    <row r="16" spans="1:22" s="245" customFormat="1">
      <c r="A16" s="244"/>
      <c r="J16" s="233"/>
      <c r="L16" s="233"/>
      <c r="O16" s="107">
        <v>2002</v>
      </c>
      <c r="P16" s="108">
        <v>8440.6412599538489</v>
      </c>
      <c r="Q16" s="108">
        <v>-10239.2599738393</v>
      </c>
      <c r="R16" s="108">
        <v>-1798.6187138854511</v>
      </c>
    </row>
    <row r="17" spans="1:18" s="245" customFormat="1" ht="22.8">
      <c r="A17" s="262" t="s">
        <v>244</v>
      </c>
      <c r="B17" s="263">
        <v>2010</v>
      </c>
      <c r="C17" s="234">
        <v>2011</v>
      </c>
      <c r="D17" s="234">
        <v>2012</v>
      </c>
      <c r="E17" s="234">
        <v>2013</v>
      </c>
      <c r="F17" s="234">
        <v>2014</v>
      </c>
      <c r="G17" s="234">
        <v>2015</v>
      </c>
      <c r="H17" s="234">
        <v>2016</v>
      </c>
      <c r="I17" s="234">
        <v>2017</v>
      </c>
      <c r="J17" s="234">
        <v>2018</v>
      </c>
      <c r="K17" s="234">
        <v>2019</v>
      </c>
      <c r="L17" s="234">
        <v>2020</v>
      </c>
      <c r="M17" s="263" t="s">
        <v>212</v>
      </c>
      <c r="O17" s="107">
        <v>2003</v>
      </c>
      <c r="P17" s="108">
        <v>8675.8907010697294</v>
      </c>
      <c r="Q17" s="108">
        <v>-9914.3159746724905</v>
      </c>
      <c r="R17" s="108">
        <v>-1238.4252736027611</v>
      </c>
    </row>
    <row r="18" spans="1:18" s="235" customFormat="1">
      <c r="A18" s="226" t="s">
        <v>203</v>
      </c>
      <c r="B18" s="246">
        <f t="shared" ref="B18:L18" si="3">B13/B5</f>
        <v>5.1130293465697727E-5</v>
      </c>
      <c r="C18" s="246">
        <f t="shared" si="3"/>
        <v>4.5503329370768765E-5</v>
      </c>
      <c r="D18" s="246">
        <f t="shared" si="3"/>
        <v>4.7685542090212408E-5</v>
      </c>
      <c r="E18" s="246">
        <f t="shared" si="3"/>
        <v>4.1898127283452872E-5</v>
      </c>
      <c r="F18" s="246">
        <f t="shared" si="3"/>
        <v>3.8819772130723991E-5</v>
      </c>
      <c r="G18" s="246">
        <f t="shared" si="3"/>
        <v>3.7639497964697095E-5</v>
      </c>
      <c r="H18" s="246">
        <f t="shared" si="3"/>
        <v>3.1385599316152856E-5</v>
      </c>
      <c r="I18" s="246">
        <f t="shared" si="3"/>
        <v>2.9869004587778865E-5</v>
      </c>
      <c r="J18" s="247">
        <f t="shared" si="3"/>
        <v>3.1364352941905234E-5</v>
      </c>
      <c r="K18" s="246">
        <f t="shared" si="3"/>
        <v>2.450708077018717E-5</v>
      </c>
      <c r="L18" s="247">
        <f t="shared" si="3"/>
        <v>2.4444656139616176E-5</v>
      </c>
      <c r="M18" s="248">
        <f>(L18-B18)*100/B18</f>
        <v>-52.191441740862302</v>
      </c>
      <c r="O18" s="107">
        <v>2004</v>
      </c>
      <c r="P18" s="108">
        <v>9035.0114802752178</v>
      </c>
      <c r="Q18" s="108">
        <v>-10302.8660812045</v>
      </c>
      <c r="R18" s="108">
        <v>-1267.8546009292822</v>
      </c>
    </row>
    <row r="19" spans="1:18" s="235" customFormat="1">
      <c r="A19" s="226" t="s">
        <v>201</v>
      </c>
      <c r="B19" s="241">
        <f t="shared" ref="B19:L19" si="4">B14/B5</f>
        <v>5.1130293465697731E-2</v>
      </c>
      <c r="C19" s="241">
        <f t="shared" si="4"/>
        <v>4.5503329370768765E-2</v>
      </c>
      <c r="D19" s="241">
        <f t="shared" si="4"/>
        <v>4.7685542090212404E-2</v>
      </c>
      <c r="E19" s="241">
        <f t="shared" si="4"/>
        <v>4.1898127283452873E-2</v>
      </c>
      <c r="F19" s="241">
        <f t="shared" si="4"/>
        <v>3.881977213072399E-2</v>
      </c>
      <c r="G19" s="241">
        <f t="shared" si="4"/>
        <v>3.7639497964697094E-2</v>
      </c>
      <c r="H19" s="241">
        <f t="shared" si="4"/>
        <v>3.1385599316152854E-2</v>
      </c>
      <c r="I19" s="241">
        <f t="shared" si="4"/>
        <v>2.9869004587778865E-2</v>
      </c>
      <c r="J19" s="249">
        <f t="shared" si="4"/>
        <v>3.1364352941905232E-2</v>
      </c>
      <c r="K19" s="241">
        <f t="shared" si="4"/>
        <v>2.4507080770187172E-2</v>
      </c>
      <c r="L19" s="249">
        <f t="shared" si="4"/>
        <v>2.4444656139616175E-2</v>
      </c>
      <c r="M19" s="248">
        <f>(L19-B19)*100/B19</f>
        <v>-52.191441740862302</v>
      </c>
      <c r="O19" s="107">
        <v>2005</v>
      </c>
      <c r="P19" s="108">
        <v>9540.985107571656</v>
      </c>
      <c r="Q19" s="108">
        <v>-10205.986026917901</v>
      </c>
      <c r="R19" s="108">
        <v>-665.0009193462447</v>
      </c>
    </row>
    <row r="20" spans="1:18" s="235" customFormat="1">
      <c r="A20" s="226" t="s">
        <v>204</v>
      </c>
      <c r="B20" s="241">
        <f>B13/B8</f>
        <v>2.0795358432287294</v>
      </c>
      <c r="C20" s="241">
        <f t="shared" ref="C20:K20" si="5">C13/C8</f>
        <v>2.3757500910522684</v>
      </c>
      <c r="D20" s="241">
        <f t="shared" si="5"/>
        <v>2.6666590255338298</v>
      </c>
      <c r="E20" s="241">
        <f t="shared" si="5"/>
        <v>2.628613305311553</v>
      </c>
      <c r="F20" s="241">
        <f t="shared" si="5"/>
        <v>2.6927484258216068</v>
      </c>
      <c r="G20" s="241">
        <f t="shared" si="5"/>
        <v>2.7486402848899085</v>
      </c>
      <c r="H20" s="241">
        <f t="shared" si="5"/>
        <v>2.4835932979231212</v>
      </c>
      <c r="I20" s="241">
        <f t="shared" si="5"/>
        <v>2.5804991884637638</v>
      </c>
      <c r="J20" s="249">
        <f t="shared" si="5"/>
        <v>2.8542722665735099</v>
      </c>
      <c r="K20" s="241">
        <f t="shared" si="5"/>
        <v>2.3745832809986629</v>
      </c>
      <c r="L20" s="249">
        <f>L13/L8</f>
        <v>2.2551122699601165</v>
      </c>
      <c r="M20" s="248">
        <f>(L20-B20)*100/B20</f>
        <v>8.4430584499463865</v>
      </c>
      <c r="O20" s="107">
        <v>2006</v>
      </c>
      <c r="P20" s="108">
        <v>9779.6242252601915</v>
      </c>
      <c r="Q20" s="108">
        <v>-10208.9288337945</v>
      </c>
      <c r="R20" s="108">
        <v>-429.3046085343085</v>
      </c>
    </row>
    <row r="21" spans="1:18" s="235" customFormat="1">
      <c r="A21" s="255"/>
      <c r="B21" s="259"/>
      <c r="C21" s="259"/>
      <c r="D21" s="259"/>
      <c r="E21" s="259"/>
      <c r="F21" s="259"/>
      <c r="G21" s="259"/>
      <c r="H21" s="259" t="s">
        <v>287</v>
      </c>
      <c r="I21" s="259" t="s">
        <v>285</v>
      </c>
      <c r="J21" s="260">
        <f>(J20-B20)*100/C20</f>
        <v>32.610181780594345</v>
      </c>
      <c r="K21" s="259"/>
      <c r="L21" s="260">
        <v>87</v>
      </c>
      <c r="M21" s="337">
        <f>L21*L19</f>
        <v>2.1266850841466072</v>
      </c>
      <c r="N21" s="235" t="s">
        <v>200</v>
      </c>
      <c r="O21" s="107">
        <v>2007</v>
      </c>
      <c r="P21" s="108">
        <v>10831.178978044753</v>
      </c>
      <c r="Q21" s="108">
        <v>-10309.901801418</v>
      </c>
      <c r="R21" s="108">
        <v>521.27717662675241</v>
      </c>
    </row>
    <row r="22" spans="1:18" s="235" customFormat="1">
      <c r="A22" s="255"/>
      <c r="B22" s="259"/>
      <c r="C22" s="259"/>
      <c r="D22" s="259"/>
      <c r="E22" s="259"/>
      <c r="F22" s="259"/>
      <c r="G22" s="259"/>
      <c r="H22" s="259" t="s">
        <v>288</v>
      </c>
      <c r="I22" s="259" t="s">
        <v>286</v>
      </c>
      <c r="J22" s="260">
        <f>(J19-B19)*100/B19</f>
        <v>-38.657983719676992</v>
      </c>
      <c r="K22" s="259"/>
      <c r="L22" s="260"/>
      <c r="M22" s="261"/>
      <c r="O22" s="107">
        <v>2008</v>
      </c>
      <c r="P22" s="108">
        <v>11910.379145953533</v>
      </c>
      <c r="Q22" s="108">
        <v>-10250.7049287102</v>
      </c>
      <c r="R22" s="108">
        <v>1659.6742172433333</v>
      </c>
    </row>
    <row r="23" spans="1:18">
      <c r="A23" s="255"/>
      <c r="B23" s="259"/>
      <c r="C23" s="259"/>
      <c r="D23" s="259"/>
      <c r="E23" s="259"/>
      <c r="F23" s="259"/>
      <c r="G23" s="259"/>
      <c r="H23" s="259"/>
      <c r="I23" s="259"/>
      <c r="J23" s="260"/>
      <c r="K23" s="259"/>
      <c r="L23" s="260"/>
      <c r="M23" s="261"/>
      <c r="O23" s="107">
        <v>2009</v>
      </c>
      <c r="P23" s="108">
        <v>11670.734675630547</v>
      </c>
      <c r="Q23" s="108">
        <v>-10303.4021626716</v>
      </c>
      <c r="R23" s="108">
        <v>1367.3325129589466</v>
      </c>
    </row>
    <row r="24" spans="1:18" ht="22.8">
      <c r="A24" s="264" t="s">
        <v>245</v>
      </c>
      <c r="B24" s="263">
        <v>2010</v>
      </c>
      <c r="C24" s="234">
        <v>2011</v>
      </c>
      <c r="D24" s="234">
        <v>2012</v>
      </c>
      <c r="E24" s="234">
        <v>2013</v>
      </c>
      <c r="F24" s="234">
        <v>2014</v>
      </c>
      <c r="G24" s="234">
        <v>2015</v>
      </c>
      <c r="H24" s="234">
        <v>2016</v>
      </c>
      <c r="I24" s="234">
        <v>2017</v>
      </c>
      <c r="J24" s="234">
        <v>2018</v>
      </c>
      <c r="K24" s="234">
        <v>2019</v>
      </c>
      <c r="L24" s="234">
        <v>2020</v>
      </c>
      <c r="M24" s="263" t="s">
        <v>212</v>
      </c>
      <c r="O24" s="107">
        <v>2010</v>
      </c>
      <c r="P24" s="108">
        <v>11267.546979830382</v>
      </c>
      <c r="Q24" s="108">
        <v>-10334.544220818099</v>
      </c>
      <c r="R24" s="108">
        <v>933.0027590122827</v>
      </c>
    </row>
    <row r="25" spans="1:18">
      <c r="A25" s="235" t="s">
        <v>247</v>
      </c>
      <c r="B25" s="108">
        <v>933.0027590122827</v>
      </c>
      <c r="C25" s="108">
        <v>2717.6823549866258</v>
      </c>
      <c r="D25" s="108">
        <v>4480.652243120363</v>
      </c>
      <c r="E25" s="108">
        <v>4669.9953226964317</v>
      </c>
      <c r="F25" s="108">
        <v>5227.1321314418183</v>
      </c>
      <c r="G25" s="108">
        <v>5866.8744581910723</v>
      </c>
      <c r="H25" s="108">
        <v>4647.3999062592702</v>
      </c>
      <c r="I25" s="108">
        <v>5477.4671721147151</v>
      </c>
      <c r="J25" s="285">
        <v>6917.0403805159767</v>
      </c>
      <c r="K25" s="240">
        <v>4175.3457094119503</v>
      </c>
      <c r="L25" s="240">
        <v>3663.0644896517501</v>
      </c>
      <c r="M25" s="241">
        <f>(L25-B25)*100/B25</f>
        <v>292.61025267809816</v>
      </c>
      <c r="O25" s="107">
        <v>2011</v>
      </c>
      <c r="P25" s="108">
        <v>13013.456213749725</v>
      </c>
      <c r="Q25" s="108">
        <v>-10295.773858763099</v>
      </c>
      <c r="R25" s="108">
        <v>2717.6823549866258</v>
      </c>
    </row>
    <row r="26" spans="1:18">
      <c r="A26" s="250" t="s">
        <v>197</v>
      </c>
      <c r="B26" s="242">
        <f>B25*1000</f>
        <v>933002.75901228271</v>
      </c>
      <c r="C26" s="242">
        <f t="shared" ref="C26:L26" si="6">C25*1000</f>
        <v>2717682.3549866257</v>
      </c>
      <c r="D26" s="242">
        <f t="shared" si="6"/>
        <v>4480652.243120363</v>
      </c>
      <c r="E26" s="242">
        <f t="shared" si="6"/>
        <v>4669995.3226964315</v>
      </c>
      <c r="F26" s="242">
        <f t="shared" si="6"/>
        <v>5227132.1314418186</v>
      </c>
      <c r="G26" s="242">
        <f t="shared" si="6"/>
        <v>5866874.4581910726</v>
      </c>
      <c r="H26" s="242">
        <f t="shared" si="6"/>
        <v>4647399.9062592704</v>
      </c>
      <c r="I26" s="242">
        <f t="shared" si="6"/>
        <v>5477467.172114715</v>
      </c>
      <c r="J26" s="242">
        <f t="shared" si="6"/>
        <v>6917040.3805159768</v>
      </c>
      <c r="K26" s="242">
        <f t="shared" si="6"/>
        <v>4175345.7094119503</v>
      </c>
      <c r="L26" s="242">
        <f t="shared" si="6"/>
        <v>3663064.4896517503</v>
      </c>
      <c r="M26" s="241">
        <f>(L26-B26)*100/B26</f>
        <v>292.61025267809811</v>
      </c>
      <c r="O26" s="107">
        <v>2012</v>
      </c>
      <c r="P26" s="108">
        <v>14804.992243952964</v>
      </c>
      <c r="Q26" s="108">
        <v>-10324.340000832601</v>
      </c>
      <c r="R26" s="108">
        <v>4480.652243120363</v>
      </c>
    </row>
    <row r="27" spans="1:18">
      <c r="A27" s="250" t="s">
        <v>200</v>
      </c>
      <c r="B27" s="251">
        <f>B26*1000</f>
        <v>933002759.01228273</v>
      </c>
      <c r="C27" s="251">
        <f t="shared" ref="C27:L27" si="7">C26*1000</f>
        <v>2717682354.9866257</v>
      </c>
      <c r="D27" s="251">
        <f t="shared" si="7"/>
        <v>4480652243.1203632</v>
      </c>
      <c r="E27" s="251">
        <f t="shared" si="7"/>
        <v>4669995322.6964312</v>
      </c>
      <c r="F27" s="251">
        <f t="shared" si="7"/>
        <v>5227132131.4418182</v>
      </c>
      <c r="G27" s="251">
        <f t="shared" si="7"/>
        <v>5866874458.1910725</v>
      </c>
      <c r="H27" s="251">
        <f t="shared" si="7"/>
        <v>4647399906.2592707</v>
      </c>
      <c r="I27" s="251">
        <f t="shared" si="7"/>
        <v>5477467172.1147146</v>
      </c>
      <c r="J27" s="252">
        <f t="shared" si="7"/>
        <v>6917040380.5159769</v>
      </c>
      <c r="K27" s="251">
        <f t="shared" si="7"/>
        <v>4175345709.4119501</v>
      </c>
      <c r="L27" s="252">
        <f t="shared" si="7"/>
        <v>3663064489.6517501</v>
      </c>
      <c r="M27" s="241">
        <f>(L27-B27)*100/B27</f>
        <v>292.61025267809811</v>
      </c>
      <c r="O27" s="107">
        <v>2013</v>
      </c>
      <c r="P27" s="108">
        <v>14886.186753548931</v>
      </c>
      <c r="Q27" s="108">
        <v>-10216.191430852499</v>
      </c>
      <c r="R27" s="108">
        <v>4669.9953226964317</v>
      </c>
    </row>
    <row r="28" spans="1:18">
      <c r="A28" s="226" t="s">
        <v>204</v>
      </c>
      <c r="B28" s="239">
        <f t="shared" ref="B28:L28" si="8">B26/B8</f>
        <v>0.17219477164554461</v>
      </c>
      <c r="C28" s="239">
        <f t="shared" si="8"/>
        <v>0.49614291516874587</v>
      </c>
      <c r="D28" s="239">
        <f t="shared" si="8"/>
        <v>0.80705018601246337</v>
      </c>
      <c r="E28" s="239">
        <f t="shared" si="8"/>
        <v>0.82463105187471875</v>
      </c>
      <c r="F28" s="239">
        <f t="shared" si="8"/>
        <v>0.90488510161597946</v>
      </c>
      <c r="G28" s="239">
        <f t="shared" si="8"/>
        <v>0.99521844862548903</v>
      </c>
      <c r="H28" s="239">
        <f t="shared" si="8"/>
        <v>0.77206002948083063</v>
      </c>
      <c r="I28" s="239">
        <f t="shared" si="8"/>
        <v>0.89206657309447823</v>
      </c>
      <c r="J28" s="240">
        <f t="shared" si="8"/>
        <v>1.1055360196965471</v>
      </c>
      <c r="K28" s="239">
        <f t="shared" si="8"/>
        <v>0.65346986609467883</v>
      </c>
      <c r="L28" s="240">
        <f t="shared" si="8"/>
        <v>0.56151578227854126</v>
      </c>
      <c r="M28" s="241">
        <f>(L28-B28)*100/B28</f>
        <v>226.09339814009965</v>
      </c>
      <c r="O28" s="107">
        <v>2014</v>
      </c>
      <c r="P28" s="108">
        <v>15554.849774148319</v>
      </c>
      <c r="Q28" s="108">
        <v>-10327.717642706501</v>
      </c>
      <c r="R28" s="108">
        <v>5227.1321314418183</v>
      </c>
    </row>
    <row r="29" spans="1:18">
      <c r="A29" s="226" t="s">
        <v>243</v>
      </c>
      <c r="B29" s="253">
        <f t="shared" ref="B29:L29" si="9">B27/B8</f>
        <v>172.19477164554462</v>
      </c>
      <c r="C29" s="253">
        <f t="shared" si="9"/>
        <v>496.14291516874584</v>
      </c>
      <c r="D29" s="253">
        <f t="shared" si="9"/>
        <v>807.05018601246331</v>
      </c>
      <c r="E29" s="253">
        <f t="shared" si="9"/>
        <v>824.63105187471865</v>
      </c>
      <c r="F29" s="253">
        <f t="shared" si="9"/>
        <v>904.88510161597947</v>
      </c>
      <c r="G29" s="253">
        <f t="shared" si="9"/>
        <v>995.21844862548903</v>
      </c>
      <c r="H29" s="253">
        <f t="shared" si="9"/>
        <v>772.06002948083074</v>
      </c>
      <c r="I29" s="253">
        <f t="shared" si="9"/>
        <v>892.06657309447814</v>
      </c>
      <c r="J29" s="254">
        <f t="shared" si="9"/>
        <v>1105.5360196965471</v>
      </c>
      <c r="K29" s="253">
        <f t="shared" si="9"/>
        <v>653.46986609467876</v>
      </c>
      <c r="L29" s="338">
        <f t="shared" si="9"/>
        <v>561.51578227854122</v>
      </c>
      <c r="M29" s="241">
        <f>(L29-B29)*100/B29</f>
        <v>226.09339814009965</v>
      </c>
      <c r="O29" s="107">
        <v>2015</v>
      </c>
      <c r="P29" s="108">
        <v>16203.404895123673</v>
      </c>
      <c r="Q29" s="108">
        <v>-10336.5304369326</v>
      </c>
      <c r="R29" s="108">
        <v>5866.8744581910723</v>
      </c>
    </row>
    <row r="30" spans="1:18">
      <c r="I30" s="232" t="s">
        <v>285</v>
      </c>
      <c r="J30" s="333">
        <f>(J28-C28)*100/C28</f>
        <v>122.82612245315188</v>
      </c>
      <c r="O30" s="107">
        <v>2016</v>
      </c>
      <c r="P30" s="108">
        <v>14949.94018498227</v>
      </c>
      <c r="Q30" s="108">
        <v>-10302.540278723</v>
      </c>
      <c r="R30" s="108">
        <v>4647.3999062592702</v>
      </c>
    </row>
    <row r="31" spans="1:18">
      <c r="J31" s="333"/>
      <c r="O31" s="107">
        <v>2017</v>
      </c>
      <c r="P31" s="108">
        <v>15844.781117005203</v>
      </c>
      <c r="Q31" s="108">
        <v>-10367.313944890488</v>
      </c>
      <c r="R31" s="108">
        <v>5477.4671721147151</v>
      </c>
    </row>
    <row r="32" spans="1:18">
      <c r="B32" s="232">
        <v>2010</v>
      </c>
      <c r="C32" s="232">
        <v>2011</v>
      </c>
      <c r="D32" s="232">
        <v>2012</v>
      </c>
      <c r="E32" s="232">
        <v>2013</v>
      </c>
      <c r="F32" s="232">
        <v>2014</v>
      </c>
      <c r="G32" s="232">
        <v>2015</v>
      </c>
      <c r="H32" s="232">
        <v>2016</v>
      </c>
      <c r="I32" s="232">
        <v>2017</v>
      </c>
      <c r="J32" s="232">
        <v>2018</v>
      </c>
      <c r="K32" s="232">
        <v>2019</v>
      </c>
      <c r="L32" s="232">
        <v>2020</v>
      </c>
      <c r="O32" s="290">
        <v>2018</v>
      </c>
      <c r="P32" s="285">
        <v>17858.410918438476</v>
      </c>
      <c r="Q32" s="285">
        <v>-10941.370537922499</v>
      </c>
      <c r="R32" s="285">
        <v>6917.0403805159767</v>
      </c>
    </row>
    <row r="33" spans="1:34">
      <c r="A33" s="235" t="s">
        <v>418</v>
      </c>
      <c r="B33" s="360">
        <v>920.2</v>
      </c>
      <c r="C33" s="360">
        <v>1183.0999999999999</v>
      </c>
      <c r="D33" s="360">
        <v>1233.2</v>
      </c>
      <c r="E33" s="360">
        <v>1339.5</v>
      </c>
      <c r="F33" s="360">
        <v>1331.2</v>
      </c>
      <c r="G33" s="361">
        <v>1163.3</v>
      </c>
      <c r="H33" s="361">
        <v>1178.5</v>
      </c>
      <c r="I33" s="361">
        <v>1295.7</v>
      </c>
      <c r="J33" s="361">
        <v>1363.9</v>
      </c>
      <c r="K33" s="361">
        <v>1430.3</v>
      </c>
      <c r="L33" s="361">
        <v>1230.9000000000001</v>
      </c>
      <c r="O33" s="107">
        <v>2019</v>
      </c>
      <c r="P33" s="108">
        <v>15172.399873940958</v>
      </c>
      <c r="Q33" s="108">
        <v>-10954.623783305</v>
      </c>
      <c r="R33" s="108">
        <v>4217.7760906359581</v>
      </c>
    </row>
    <row r="34" spans="1:34">
      <c r="O34" s="107">
        <v>2020</v>
      </c>
      <c r="P34" s="108">
        <v>14711.290291340649</v>
      </c>
      <c r="Q34" s="108">
        <v>-10960.100073228899</v>
      </c>
      <c r="R34" s="108">
        <v>3751.1902181117493</v>
      </c>
    </row>
    <row r="37" spans="1:34">
      <c r="B37" s="362"/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  <c r="R37" s="362"/>
      <c r="S37" s="362"/>
      <c r="T37" s="362"/>
      <c r="U37" s="362"/>
      <c r="V37" s="362"/>
      <c r="W37" s="362"/>
      <c r="X37" s="362"/>
      <c r="Y37" s="362"/>
      <c r="Z37" s="362"/>
      <c r="AA37" s="362"/>
      <c r="AB37" s="362"/>
      <c r="AC37" s="362"/>
      <c r="AD37" s="362"/>
      <c r="AE37" s="362"/>
      <c r="AF37" s="362"/>
      <c r="AG37" s="362"/>
      <c r="AH37" s="362"/>
    </row>
    <row r="38" spans="1:34" s="363" customFormat="1" ht="11.4">
      <c r="A38" s="374"/>
      <c r="B38" s="374" t="s">
        <v>419</v>
      </c>
      <c r="C38" s="374" t="s">
        <v>428</v>
      </c>
      <c r="D38" s="374" t="s">
        <v>420</v>
      </c>
      <c r="J38" s="364"/>
      <c r="L38" s="364"/>
    </row>
    <row r="39" spans="1:34">
      <c r="A39" s="250">
        <v>1990</v>
      </c>
      <c r="B39" s="375">
        <v>4357594</v>
      </c>
      <c r="C39" s="376">
        <f>P4*1000</f>
        <v>28290675.754746869</v>
      </c>
      <c r="D39" s="241">
        <f>C39/B39</f>
        <v>6.49226976050244</v>
      </c>
    </row>
    <row r="40" spans="1:34">
      <c r="A40" s="250">
        <v>1991</v>
      </c>
      <c r="B40" s="375">
        <v>4424878</v>
      </c>
      <c r="C40" s="376">
        <f t="shared" ref="C40:C69" si="10">P5*1000</f>
        <v>25986552.769661646</v>
      </c>
      <c r="D40" s="241">
        <f t="shared" ref="D40:D69" si="11">C40/B40</f>
        <v>5.872829210130007</v>
      </c>
    </row>
    <row r="41" spans="1:34">
      <c r="A41" s="250">
        <v>1992</v>
      </c>
      <c r="B41" s="375">
        <v>4502390</v>
      </c>
      <c r="C41" s="376">
        <f t="shared" si="10"/>
        <v>21529153.606714945</v>
      </c>
      <c r="D41" s="241">
        <f t="shared" si="11"/>
        <v>4.7817167341600673</v>
      </c>
    </row>
    <row r="42" spans="1:34">
      <c r="A42" s="250">
        <v>1993</v>
      </c>
      <c r="B42" s="375">
        <v>4528409</v>
      </c>
      <c r="C42" s="376">
        <f t="shared" si="10"/>
        <v>15419820.899948614</v>
      </c>
      <c r="D42" s="241">
        <f t="shared" si="11"/>
        <v>3.4051299032283997</v>
      </c>
    </row>
    <row r="43" spans="1:34">
      <c r="A43" s="250">
        <v>1994</v>
      </c>
      <c r="B43" s="375">
        <v>4505145</v>
      </c>
      <c r="C43" s="376">
        <f t="shared" si="10"/>
        <v>11166686.238753982</v>
      </c>
      <c r="D43" s="241">
        <f t="shared" si="11"/>
        <v>2.4786519054889427</v>
      </c>
    </row>
    <row r="44" spans="1:34">
      <c r="A44" s="250">
        <v>1995</v>
      </c>
      <c r="B44" s="375">
        <v>4524992</v>
      </c>
      <c r="C44" s="376">
        <f t="shared" si="10"/>
        <v>8805669.3854968864</v>
      </c>
      <c r="D44" s="241">
        <f t="shared" si="11"/>
        <v>1.9460077245433554</v>
      </c>
    </row>
    <row r="45" spans="1:34">
      <c r="A45" s="250">
        <v>1996</v>
      </c>
      <c r="B45" s="375">
        <v>4595916</v>
      </c>
      <c r="C45" s="376">
        <f t="shared" si="10"/>
        <v>8515603.3038184214</v>
      </c>
      <c r="D45" s="241">
        <f t="shared" si="11"/>
        <v>1.8528631297478939</v>
      </c>
    </row>
    <row r="46" spans="1:34">
      <c r="A46" s="250">
        <v>1997</v>
      </c>
      <c r="B46" s="375">
        <v>4660959</v>
      </c>
      <c r="C46" s="376">
        <f t="shared" si="10"/>
        <v>9284089.3784194067</v>
      </c>
      <c r="D46" s="241">
        <f t="shared" si="11"/>
        <v>1.9918839402834065</v>
      </c>
    </row>
    <row r="47" spans="1:34">
      <c r="A47" s="250">
        <v>1998</v>
      </c>
      <c r="B47" s="375">
        <v>4731882</v>
      </c>
      <c r="C47" s="376">
        <f t="shared" si="10"/>
        <v>8690902.5953069348</v>
      </c>
      <c r="D47" s="241">
        <f t="shared" si="11"/>
        <v>1.8366693411431085</v>
      </c>
      <c r="L47" s="232"/>
    </row>
    <row r="48" spans="1:34">
      <c r="A48" s="250">
        <v>1999</v>
      </c>
      <c r="B48" s="375">
        <v>4806147</v>
      </c>
      <c r="C48" s="376">
        <f t="shared" si="10"/>
        <v>8570959.794807652</v>
      </c>
      <c r="D48" s="241">
        <f t="shared" si="11"/>
        <v>1.7833328432958151</v>
      </c>
    </row>
    <row r="49" spans="1:4">
      <c r="A49" s="250">
        <v>2000</v>
      </c>
      <c r="B49" s="375">
        <v>4874697</v>
      </c>
      <c r="C49" s="376">
        <f t="shared" si="10"/>
        <v>8276496.6179803396</v>
      </c>
      <c r="D49" s="241">
        <f t="shared" si="11"/>
        <v>1.6978484238056928</v>
      </c>
    </row>
    <row r="50" spans="1:4">
      <c r="A50" s="250">
        <v>2001</v>
      </c>
      <c r="B50" s="375">
        <v>4922026</v>
      </c>
      <c r="C50" s="376">
        <f t="shared" si="10"/>
        <v>8717616.3653329238</v>
      </c>
      <c r="D50" s="241">
        <f t="shared" si="11"/>
        <v>1.7711439080843789</v>
      </c>
    </row>
    <row r="51" spans="1:4">
      <c r="A51" s="250">
        <v>2002</v>
      </c>
      <c r="B51" s="375">
        <v>4968119</v>
      </c>
      <c r="C51" s="376">
        <f t="shared" si="10"/>
        <v>8440641.259953849</v>
      </c>
      <c r="D51" s="241">
        <f t="shared" si="11"/>
        <v>1.6989611681913916</v>
      </c>
    </row>
    <row r="52" spans="1:4">
      <c r="A52" s="250">
        <v>2003</v>
      </c>
      <c r="B52" s="375">
        <v>5013289</v>
      </c>
      <c r="C52" s="376">
        <f t="shared" si="10"/>
        <v>8675890.7010697294</v>
      </c>
      <c r="D52" s="241">
        <f t="shared" si="11"/>
        <v>1.7305786083885708</v>
      </c>
    </row>
    <row r="53" spans="1:4">
      <c r="A53" s="250">
        <v>2004</v>
      </c>
      <c r="B53" s="375">
        <v>5073327</v>
      </c>
      <c r="C53" s="376">
        <f t="shared" si="10"/>
        <v>9035011.4802752174</v>
      </c>
      <c r="D53" s="241">
        <f t="shared" si="11"/>
        <v>1.7808849065465753</v>
      </c>
    </row>
    <row r="54" spans="1:4">
      <c r="A54" s="250">
        <v>2005</v>
      </c>
      <c r="B54" s="375">
        <v>5136098</v>
      </c>
      <c r="C54" s="376">
        <f t="shared" si="10"/>
        <v>9540985.1075716559</v>
      </c>
      <c r="D54" s="241">
        <f t="shared" si="11"/>
        <v>1.857632994458372</v>
      </c>
    </row>
    <row r="55" spans="1:4">
      <c r="A55" s="250">
        <v>2006</v>
      </c>
      <c r="B55" s="375">
        <v>5189181</v>
      </c>
      <c r="C55" s="376">
        <f t="shared" si="10"/>
        <v>9779624.2252601907</v>
      </c>
      <c r="D55" s="241">
        <f t="shared" si="11"/>
        <v>1.8846180592390573</v>
      </c>
    </row>
    <row r="56" spans="1:4">
      <c r="A56" s="250">
        <v>2007</v>
      </c>
      <c r="B56" s="375">
        <v>5247565</v>
      </c>
      <c r="C56" s="376">
        <f t="shared" si="10"/>
        <v>10831178.978044752</v>
      </c>
      <c r="D56" s="241">
        <f t="shared" si="11"/>
        <v>2.0640390310638841</v>
      </c>
    </row>
    <row r="57" spans="1:4">
      <c r="A57" s="250">
        <v>2008</v>
      </c>
      <c r="B57" s="375">
        <v>5289204</v>
      </c>
      <c r="C57" s="376">
        <f t="shared" si="10"/>
        <v>11910379.145953532</v>
      </c>
      <c r="D57" s="241">
        <f t="shared" si="11"/>
        <v>2.2518282800121781</v>
      </c>
    </row>
    <row r="58" spans="1:4">
      <c r="A58" s="250">
        <v>2009</v>
      </c>
      <c r="B58" s="375">
        <v>5348254</v>
      </c>
      <c r="C58" s="376">
        <f t="shared" si="10"/>
        <v>11670734.675630547</v>
      </c>
      <c r="D58" s="241">
        <f t="shared" si="11"/>
        <v>2.1821578922075404</v>
      </c>
    </row>
    <row r="59" spans="1:4">
      <c r="A59" s="250">
        <v>2010</v>
      </c>
      <c r="B59" s="375">
        <v>5418299</v>
      </c>
      <c r="C59" s="376">
        <f t="shared" si="10"/>
        <v>11267546.979830382</v>
      </c>
      <c r="D59" s="241">
        <f t="shared" si="11"/>
        <v>2.0795358432287294</v>
      </c>
    </row>
    <row r="60" spans="1:4">
      <c r="A60" s="250">
        <v>2011</v>
      </c>
      <c r="B60" s="375">
        <v>5477620</v>
      </c>
      <c r="C60" s="376">
        <f t="shared" si="10"/>
        <v>13013456.213749725</v>
      </c>
      <c r="D60" s="241">
        <f t="shared" si="11"/>
        <v>2.3757500910522684</v>
      </c>
    </row>
    <row r="61" spans="1:4">
      <c r="A61" s="250">
        <v>2012</v>
      </c>
      <c r="B61" s="375">
        <v>5551888</v>
      </c>
      <c r="C61" s="376">
        <f t="shared" si="10"/>
        <v>14804992.243952964</v>
      </c>
      <c r="D61" s="241">
        <f t="shared" si="11"/>
        <v>2.6666590255338298</v>
      </c>
    </row>
    <row r="62" spans="1:4">
      <c r="A62" s="250">
        <v>2013</v>
      </c>
      <c r="B62" s="375">
        <v>5663133</v>
      </c>
      <c r="C62" s="376">
        <f t="shared" si="10"/>
        <v>14886186.753548931</v>
      </c>
      <c r="D62" s="241">
        <f t="shared" si="11"/>
        <v>2.628613305311553</v>
      </c>
    </row>
    <row r="63" spans="1:4">
      <c r="A63" s="250">
        <v>2014</v>
      </c>
      <c r="B63" s="375">
        <v>5776570</v>
      </c>
      <c r="C63" s="376">
        <f t="shared" si="10"/>
        <v>15554849.774148319</v>
      </c>
      <c r="D63" s="241">
        <f t="shared" si="11"/>
        <v>2.6927484258216068</v>
      </c>
    </row>
    <row r="64" spans="1:4">
      <c r="A64" s="250">
        <v>2015</v>
      </c>
      <c r="B64" s="375">
        <v>5895062</v>
      </c>
      <c r="C64" s="376">
        <f t="shared" si="10"/>
        <v>16203404.895123674</v>
      </c>
      <c r="D64" s="241">
        <f t="shared" si="11"/>
        <v>2.7486402848899085</v>
      </c>
    </row>
    <row r="65" spans="1:6">
      <c r="A65" s="250">
        <v>2016</v>
      </c>
      <c r="B65" s="375">
        <v>6019480</v>
      </c>
      <c r="C65" s="376">
        <f t="shared" si="10"/>
        <v>14949940.18498227</v>
      </c>
      <c r="D65" s="241">
        <f t="shared" si="11"/>
        <v>2.4835932979231212</v>
      </c>
    </row>
    <row r="66" spans="1:6">
      <c r="A66" s="250">
        <v>2017</v>
      </c>
      <c r="B66" s="375">
        <v>6140200</v>
      </c>
      <c r="C66" s="376">
        <f t="shared" si="10"/>
        <v>15844781.117005203</v>
      </c>
      <c r="D66" s="241">
        <f t="shared" si="11"/>
        <v>2.5804991884637638</v>
      </c>
    </row>
    <row r="67" spans="1:6">
      <c r="A67" s="250">
        <v>2018</v>
      </c>
      <c r="B67" s="375">
        <v>6256730</v>
      </c>
      <c r="C67" s="376">
        <f t="shared" si="10"/>
        <v>17858410.918438476</v>
      </c>
      <c r="D67" s="241">
        <f t="shared" si="11"/>
        <v>2.8542722665735099</v>
      </c>
    </row>
    <row r="68" spans="1:6">
      <c r="A68" s="250">
        <v>2019</v>
      </c>
      <c r="B68" s="375">
        <v>6389500</v>
      </c>
      <c r="C68" s="376">
        <f t="shared" si="10"/>
        <v>15172399.873940958</v>
      </c>
      <c r="D68" s="241">
        <f t="shared" si="11"/>
        <v>2.3745832809986629</v>
      </c>
      <c r="E68" s="377" t="s">
        <v>429</v>
      </c>
    </row>
    <row r="69" spans="1:6">
      <c r="A69" s="250">
        <v>2020</v>
      </c>
      <c r="B69" s="375">
        <v>6523529</v>
      </c>
      <c r="C69" s="376">
        <f t="shared" si="10"/>
        <v>14711290.291340649</v>
      </c>
      <c r="D69" s="241">
        <f t="shared" si="11"/>
        <v>2.2551122699601165</v>
      </c>
      <c r="E69" s="378">
        <f>(D69-D39)*100/D39</f>
        <v>-65.264655457175692</v>
      </c>
      <c r="F69" s="365"/>
    </row>
    <row r="70" spans="1:6">
      <c r="A70" s="235">
        <v>2021</v>
      </c>
      <c r="B70" s="362">
        <v>6636803</v>
      </c>
      <c r="C70" s="232">
        <f>P35*100</f>
        <v>0</v>
      </c>
    </row>
    <row r="71" spans="1:6">
      <c r="A71" s="235">
        <v>2022</v>
      </c>
      <c r="B71" s="362">
        <v>6747323</v>
      </c>
      <c r="C71" s="232">
        <f t="shared" ref="C71" si="12">P36*100</f>
        <v>0</v>
      </c>
    </row>
  </sheetData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U36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185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-622.01992861030897</v>
      </c>
      <c r="C4" s="9">
        <v>154.85728709662399</v>
      </c>
      <c r="D4" s="9">
        <v>7.68195640492827</v>
      </c>
      <c r="E4" s="9">
        <v>215.74254549528101</v>
      </c>
      <c r="F4" s="9">
        <v>31.217746964</v>
      </c>
      <c r="G4" s="9">
        <v>229.55086191699999</v>
      </c>
      <c r="H4" s="9">
        <v>30.890262531000001</v>
      </c>
      <c r="I4" s="9">
        <v>53.242973362999997</v>
      </c>
      <c r="K4" s="8" t="s">
        <v>138</v>
      </c>
      <c r="L4" s="14">
        <v>-622.01992861030897</v>
      </c>
      <c r="M4" s="14">
        <f>C4*21</f>
        <v>3252.0030290291038</v>
      </c>
      <c r="N4" s="14">
        <f t="shared" ref="N4:N10" si="0">D4*310</f>
        <v>2381.4064855277638</v>
      </c>
      <c r="O4" s="14">
        <v>215.74254549528101</v>
      </c>
      <c r="P4" s="15">
        <f>SUM(L4:O4)</f>
        <v>5227.1321314418401</v>
      </c>
      <c r="Q4" s="17"/>
      <c r="R4" s="358" t="s">
        <v>344</v>
      </c>
      <c r="S4" s="9">
        <v>-622.01992861030897</v>
      </c>
      <c r="T4" s="9">
        <v>154.85728709662399</v>
      </c>
      <c r="U4" s="9">
        <v>7.68195640492827</v>
      </c>
      <c r="V4" s="9">
        <v>215.74254549528101</v>
      </c>
      <c r="W4" s="9">
        <v>31.217746964</v>
      </c>
      <c r="X4" s="9">
        <v>229.55086191699999</v>
      </c>
      <c r="Y4" s="9">
        <v>30.890262531000001</v>
      </c>
      <c r="Z4" s="9">
        <v>53.242973362999997</v>
      </c>
      <c r="AB4" s="358" t="s">
        <v>344</v>
      </c>
      <c r="AC4" s="14">
        <v>-622.01992861030897</v>
      </c>
      <c r="AD4" s="14">
        <f>T4*21</f>
        <v>3252.0030290291038</v>
      </c>
      <c r="AE4" s="14">
        <f t="shared" ref="AE4:AE10" si="1">U4*310</f>
        <v>2381.4064855277638</v>
      </c>
      <c r="AF4" s="14">
        <v>215.74254549528101</v>
      </c>
      <c r="AG4" s="15">
        <f>SUM(AC4:AF4)</f>
        <v>5227.1321314418401</v>
      </c>
    </row>
    <row r="5" spans="1:33">
      <c r="A5" s="8" t="s">
        <v>73</v>
      </c>
      <c r="B5" s="9">
        <v>8842.90068046345</v>
      </c>
      <c r="C5" s="9">
        <v>11.44121621915</v>
      </c>
      <c r="D5" s="9">
        <v>0.44529860616</v>
      </c>
      <c r="E5" s="9">
        <v>0</v>
      </c>
      <c r="F5" s="9">
        <v>30.354738884</v>
      </c>
      <c r="G5" s="9">
        <v>204.25352645699999</v>
      </c>
      <c r="H5" s="9">
        <v>26.407372531</v>
      </c>
      <c r="I5" s="9">
        <v>53.119073362999998</v>
      </c>
      <c r="K5" s="8" t="s">
        <v>73</v>
      </c>
      <c r="L5" s="14">
        <v>8842.90068046345</v>
      </c>
      <c r="M5" s="14">
        <f t="shared" ref="M5:M10" si="2">C5*21</f>
        <v>240.26554060215</v>
      </c>
      <c r="N5" s="14">
        <f t="shared" si="0"/>
        <v>138.0425679096</v>
      </c>
      <c r="O5" s="14">
        <v>0</v>
      </c>
      <c r="P5" s="15">
        <f t="shared" ref="P5:P56" si="3">SUM(L5:O5)</f>
        <v>9221.2087889752002</v>
      </c>
      <c r="R5" s="358" t="s">
        <v>345</v>
      </c>
      <c r="S5" s="9">
        <v>8842.90068046345</v>
      </c>
      <c r="T5" s="9">
        <v>11.44121621915</v>
      </c>
      <c r="U5" s="9">
        <v>0.44529860616</v>
      </c>
      <c r="V5" s="9">
        <v>0</v>
      </c>
      <c r="W5" s="9">
        <v>30.354738884</v>
      </c>
      <c r="X5" s="9">
        <v>204.25352645699999</v>
      </c>
      <c r="Y5" s="9">
        <v>26.407372531</v>
      </c>
      <c r="Z5" s="9">
        <v>53.119073362999998</v>
      </c>
      <c r="AB5" s="358" t="s">
        <v>345</v>
      </c>
      <c r="AC5" s="14">
        <v>8842.90068046345</v>
      </c>
      <c r="AD5" s="14">
        <f t="shared" ref="AD5:AD10" si="4">T5*21</f>
        <v>240.26554060215</v>
      </c>
      <c r="AE5" s="14">
        <f t="shared" si="1"/>
        <v>138.0425679096</v>
      </c>
      <c r="AF5" s="14">
        <v>0</v>
      </c>
      <c r="AG5" s="15">
        <f t="shared" ref="AG5:AG30" si="5">SUM(AC5:AF5)</f>
        <v>9221.2087889752002</v>
      </c>
    </row>
    <row r="6" spans="1:33">
      <c r="A6" s="8" t="s">
        <v>77</v>
      </c>
      <c r="B6" s="9">
        <v>8834.4613291595997</v>
      </c>
      <c r="C6" s="9">
        <v>5.53608994961</v>
      </c>
      <c r="D6" s="9">
        <v>0.44529860616</v>
      </c>
      <c r="E6" s="9">
        <v>0</v>
      </c>
      <c r="F6" s="9">
        <v>30.354738884</v>
      </c>
      <c r="G6" s="9">
        <v>204.25352645699999</v>
      </c>
      <c r="H6" s="9">
        <v>19.331770730999999</v>
      </c>
      <c r="I6" s="9">
        <v>53.119073362999998</v>
      </c>
      <c r="K6" s="8" t="s">
        <v>77</v>
      </c>
      <c r="L6" s="14">
        <v>8834.4613291595997</v>
      </c>
      <c r="M6" s="14">
        <f t="shared" si="2"/>
        <v>116.25788894180999</v>
      </c>
      <c r="N6" s="14">
        <f t="shared" si="0"/>
        <v>138.0425679096</v>
      </c>
      <c r="O6" s="14">
        <v>0</v>
      </c>
      <c r="P6" s="15">
        <f t="shared" si="3"/>
        <v>9088.7617860110095</v>
      </c>
      <c r="R6" s="358" t="s">
        <v>346</v>
      </c>
      <c r="S6" s="9">
        <v>8834.4613291595997</v>
      </c>
      <c r="T6" s="9">
        <v>5.53608994961</v>
      </c>
      <c r="U6" s="9">
        <v>0.44529860616</v>
      </c>
      <c r="V6" s="9">
        <v>0</v>
      </c>
      <c r="W6" s="9">
        <v>30.354738884</v>
      </c>
      <c r="X6" s="9">
        <v>204.25352645699999</v>
      </c>
      <c r="Y6" s="9">
        <v>19.331770730999999</v>
      </c>
      <c r="Z6" s="9">
        <v>53.119073362999998</v>
      </c>
      <c r="AB6" s="358" t="s">
        <v>346</v>
      </c>
      <c r="AC6" s="14">
        <v>8834.4613291595997</v>
      </c>
      <c r="AD6" s="14">
        <f t="shared" si="4"/>
        <v>116.25788894180999</v>
      </c>
      <c r="AE6" s="14">
        <f t="shared" si="1"/>
        <v>138.0425679096</v>
      </c>
      <c r="AF6" s="14">
        <v>0</v>
      </c>
      <c r="AG6" s="15">
        <f t="shared" si="5"/>
        <v>9088.7617860110095</v>
      </c>
    </row>
    <row r="7" spans="1:33">
      <c r="A7" s="10" t="s">
        <v>81</v>
      </c>
      <c r="B7" s="11">
        <v>2503.4911764990002</v>
      </c>
      <c r="C7" s="11">
        <v>4.3811111999999999E-2</v>
      </c>
      <c r="D7" s="11">
        <v>3.1071312E-2</v>
      </c>
      <c r="E7" s="12"/>
      <c r="F7" s="11">
        <v>5.1882529780000004</v>
      </c>
      <c r="G7" s="11">
        <v>2.2844473750000001</v>
      </c>
      <c r="H7" s="11">
        <v>0.36709596700000002</v>
      </c>
      <c r="I7" s="11">
        <v>32.716971614999999</v>
      </c>
      <c r="K7" s="10" t="s">
        <v>81</v>
      </c>
      <c r="L7" s="11">
        <v>2503.4911764990002</v>
      </c>
      <c r="M7" s="13">
        <f t="shared" si="2"/>
        <v>0.92003335200000003</v>
      </c>
      <c r="N7" s="11">
        <f t="shared" si="0"/>
        <v>9.6321067199999995</v>
      </c>
      <c r="O7" s="12"/>
      <c r="P7" s="16">
        <f t="shared" si="3"/>
        <v>2514.0433165710001</v>
      </c>
      <c r="R7" s="359" t="s">
        <v>347</v>
      </c>
      <c r="S7" s="11">
        <v>2503.4911764990002</v>
      </c>
      <c r="T7" s="11">
        <v>4.3811111999999999E-2</v>
      </c>
      <c r="U7" s="11">
        <v>3.1071312E-2</v>
      </c>
      <c r="V7" s="12"/>
      <c r="W7" s="11">
        <v>5.1882529780000004</v>
      </c>
      <c r="X7" s="11">
        <v>2.2844473750000001</v>
      </c>
      <c r="Y7" s="11">
        <v>0.36709596700000002</v>
      </c>
      <c r="Z7" s="11">
        <v>32.716971614999999</v>
      </c>
      <c r="AB7" s="359" t="s">
        <v>347</v>
      </c>
      <c r="AC7" s="11">
        <v>2503.4911764990002</v>
      </c>
      <c r="AD7" s="13">
        <f t="shared" si="4"/>
        <v>0.92003335200000003</v>
      </c>
      <c r="AE7" s="11">
        <f t="shared" si="1"/>
        <v>9.6321067199999995</v>
      </c>
      <c r="AF7" s="12"/>
      <c r="AG7" s="16">
        <f t="shared" si="5"/>
        <v>2514.0433165710001</v>
      </c>
    </row>
    <row r="8" spans="1:33" ht="26.4">
      <c r="A8" s="10" t="s">
        <v>85</v>
      </c>
      <c r="B8" s="11">
        <v>842.66708195160004</v>
      </c>
      <c r="C8" s="11">
        <v>7.0825533779999894E-2</v>
      </c>
      <c r="D8" s="11">
        <v>1.0728449535E-2</v>
      </c>
      <c r="E8" s="12"/>
      <c r="F8" s="11">
        <v>1.9665764800000001</v>
      </c>
      <c r="G8" s="11">
        <v>6.1795075659999998</v>
      </c>
      <c r="H8" s="11">
        <v>0.66125888099999997</v>
      </c>
      <c r="I8" s="11">
        <v>5.8914249820000002</v>
      </c>
      <c r="K8" s="10" t="s">
        <v>85</v>
      </c>
      <c r="L8" s="11">
        <v>842.66708195160004</v>
      </c>
      <c r="M8" s="13">
        <f t="shared" si="2"/>
        <v>1.4873362093799978</v>
      </c>
      <c r="N8" s="11">
        <f t="shared" si="0"/>
        <v>3.3258193558500002</v>
      </c>
      <c r="O8" s="12"/>
      <c r="P8" s="16">
        <f t="shared" si="3"/>
        <v>847.48023751683002</v>
      </c>
      <c r="R8" s="359" t="s">
        <v>348</v>
      </c>
      <c r="S8" s="11">
        <v>842.66708195160004</v>
      </c>
      <c r="T8" s="11">
        <v>7.0825533779999894E-2</v>
      </c>
      <c r="U8" s="11">
        <v>1.0728449535E-2</v>
      </c>
      <c r="V8" s="12"/>
      <c r="W8" s="11">
        <v>1.9665764800000001</v>
      </c>
      <c r="X8" s="11">
        <v>6.1795075659999998</v>
      </c>
      <c r="Y8" s="11">
        <v>0.66125888099999997</v>
      </c>
      <c r="Z8" s="11">
        <v>5.8914249820000002</v>
      </c>
      <c r="AB8" s="359" t="s">
        <v>348</v>
      </c>
      <c r="AC8" s="11">
        <v>842.66708195160004</v>
      </c>
      <c r="AD8" s="13">
        <f t="shared" si="4"/>
        <v>1.4873362093799978</v>
      </c>
      <c r="AE8" s="11">
        <f t="shared" si="1"/>
        <v>3.3258193558500002</v>
      </c>
      <c r="AF8" s="12"/>
      <c r="AG8" s="16">
        <f t="shared" si="5"/>
        <v>847.48023751683002</v>
      </c>
    </row>
    <row r="9" spans="1:33">
      <c r="A9" s="10" t="s">
        <v>89</v>
      </c>
      <c r="B9" s="11">
        <v>3671.1009480900002</v>
      </c>
      <c r="C9" s="11">
        <v>1.0622353766299999</v>
      </c>
      <c r="D9" s="11">
        <v>0.37768501259999998</v>
      </c>
      <c r="E9" s="12"/>
      <c r="F9" s="11">
        <v>21.2319</v>
      </c>
      <c r="G9" s="11">
        <v>81.250500000000002</v>
      </c>
      <c r="H9" s="11">
        <v>10.40104</v>
      </c>
      <c r="I9" s="11">
        <v>3.2800000000000003E-2</v>
      </c>
      <c r="K9" s="10" t="s">
        <v>89</v>
      </c>
      <c r="L9" s="11">
        <v>3671.1009480900002</v>
      </c>
      <c r="M9" s="13">
        <f t="shared" si="2"/>
        <v>22.306942909229999</v>
      </c>
      <c r="N9" s="11">
        <f t="shared" si="0"/>
        <v>117.08235390599999</v>
      </c>
      <c r="O9" s="12"/>
      <c r="P9" s="16">
        <f t="shared" si="3"/>
        <v>3810.4902449052306</v>
      </c>
      <c r="R9" s="359" t="s">
        <v>349</v>
      </c>
      <c r="S9" s="11">
        <v>3671.1009480900002</v>
      </c>
      <c r="T9" s="11">
        <v>1.0622353766299999</v>
      </c>
      <c r="U9" s="11">
        <v>0.37768501259999998</v>
      </c>
      <c r="V9" s="12"/>
      <c r="W9" s="11">
        <v>21.2319</v>
      </c>
      <c r="X9" s="11">
        <v>81.250500000000002</v>
      </c>
      <c r="Y9" s="11">
        <v>10.40104</v>
      </c>
      <c r="Z9" s="11">
        <v>3.2800000000000003E-2</v>
      </c>
      <c r="AB9" s="359" t="s">
        <v>349</v>
      </c>
      <c r="AC9" s="11">
        <v>3671.1009480900002</v>
      </c>
      <c r="AD9" s="13">
        <f t="shared" si="4"/>
        <v>22.306942909229999</v>
      </c>
      <c r="AE9" s="11">
        <f t="shared" si="1"/>
        <v>117.08235390599999</v>
      </c>
      <c r="AF9" s="12"/>
      <c r="AG9" s="16">
        <f t="shared" si="5"/>
        <v>3810.4902449052306</v>
      </c>
    </row>
    <row r="10" spans="1:33">
      <c r="A10" s="10" t="s">
        <v>93</v>
      </c>
      <c r="B10" s="11">
        <v>1817.202122619</v>
      </c>
      <c r="C10" s="11">
        <v>4.3592179271999996</v>
      </c>
      <c r="D10" s="11">
        <v>2.5813832025E-2</v>
      </c>
      <c r="E10" s="12"/>
      <c r="F10" s="11">
        <v>1.9680094260000001</v>
      </c>
      <c r="G10" s="11">
        <v>114.53907151600001</v>
      </c>
      <c r="H10" s="11">
        <v>7.9023758830000004</v>
      </c>
      <c r="I10" s="11">
        <v>14.477876766</v>
      </c>
      <c r="K10" s="10" t="s">
        <v>93</v>
      </c>
      <c r="L10" s="11">
        <v>1817.202122619</v>
      </c>
      <c r="M10" s="13">
        <f t="shared" si="2"/>
        <v>91.543576471199998</v>
      </c>
      <c r="N10" s="11">
        <f t="shared" si="0"/>
        <v>8.0022879277500003</v>
      </c>
      <c r="O10" s="12"/>
      <c r="P10" s="16">
        <f t="shared" si="3"/>
        <v>1916.74798701795</v>
      </c>
      <c r="R10" s="359" t="s">
        <v>350</v>
      </c>
      <c r="S10" s="11">
        <v>1817.202122619</v>
      </c>
      <c r="T10" s="11">
        <v>4.3592179271999996</v>
      </c>
      <c r="U10" s="11">
        <v>2.5813832025E-2</v>
      </c>
      <c r="V10" s="12"/>
      <c r="W10" s="11">
        <v>1.9680094260000001</v>
      </c>
      <c r="X10" s="11">
        <v>114.53907151600001</v>
      </c>
      <c r="Y10" s="11">
        <v>7.9023758830000004</v>
      </c>
      <c r="Z10" s="11">
        <v>14.477876766</v>
      </c>
      <c r="AB10" s="359" t="s">
        <v>350</v>
      </c>
      <c r="AC10" s="11">
        <v>1817.202122619</v>
      </c>
      <c r="AD10" s="13">
        <f t="shared" si="4"/>
        <v>91.543576471199998</v>
      </c>
      <c r="AE10" s="11">
        <f t="shared" si="1"/>
        <v>8.0022879277500003</v>
      </c>
      <c r="AF10" s="12"/>
      <c r="AG10" s="16">
        <f t="shared" si="5"/>
        <v>1916.74798701795</v>
      </c>
    </row>
    <row r="11" spans="1:33">
      <c r="A11" s="8" t="s">
        <v>96</v>
      </c>
      <c r="B11" s="9">
        <v>8.439351303854</v>
      </c>
      <c r="C11" s="9">
        <v>5.9051262695400002</v>
      </c>
      <c r="D11" s="9">
        <v>0</v>
      </c>
      <c r="E11" s="9">
        <v>0</v>
      </c>
      <c r="F11" s="9">
        <v>0</v>
      </c>
      <c r="G11" s="9">
        <v>0</v>
      </c>
      <c r="H11" s="9">
        <v>7.0756018000000003</v>
      </c>
      <c r="I11" s="9">
        <v>0</v>
      </c>
      <c r="K11" s="8" t="s">
        <v>96</v>
      </c>
      <c r="L11" s="14">
        <v>8.439351303854</v>
      </c>
      <c r="M11" s="14">
        <f>C11*21</f>
        <v>124.00765166034</v>
      </c>
      <c r="N11" s="14">
        <v>0</v>
      </c>
      <c r="O11" s="14">
        <v>0</v>
      </c>
      <c r="P11" s="15">
        <f t="shared" si="3"/>
        <v>132.44700296419401</v>
      </c>
      <c r="R11" s="358" t="s">
        <v>351</v>
      </c>
      <c r="S11" s="9">
        <v>8.439351303854</v>
      </c>
      <c r="T11" s="9">
        <v>5.9051262695400002</v>
      </c>
      <c r="U11" s="9">
        <v>0</v>
      </c>
      <c r="V11" s="9">
        <v>0</v>
      </c>
      <c r="W11" s="9">
        <v>0</v>
      </c>
      <c r="X11" s="9">
        <v>0</v>
      </c>
      <c r="Y11" s="9">
        <v>7.0756018000000003</v>
      </c>
      <c r="Z11" s="9">
        <v>0</v>
      </c>
      <c r="AB11" s="358" t="s">
        <v>351</v>
      </c>
      <c r="AC11" s="14">
        <v>8.439351303854</v>
      </c>
      <c r="AD11" s="14">
        <f>T11*21</f>
        <v>124.00765166034</v>
      </c>
      <c r="AE11" s="14">
        <v>0</v>
      </c>
      <c r="AF11" s="14">
        <v>0</v>
      </c>
      <c r="AG11" s="15">
        <f t="shared" si="5"/>
        <v>132.44700296419401</v>
      </c>
    </row>
    <row r="12" spans="1:33">
      <c r="A12" s="10" t="s">
        <v>99</v>
      </c>
      <c r="B12" s="11">
        <v>5.7745832999999998</v>
      </c>
      <c r="C12" s="11">
        <v>2.0188935799999999</v>
      </c>
      <c r="D12" s="11">
        <v>0</v>
      </c>
      <c r="E12" s="12"/>
      <c r="F12" s="11">
        <v>0</v>
      </c>
      <c r="G12" s="11">
        <v>0</v>
      </c>
      <c r="H12" s="11">
        <v>2.8990399999999998</v>
      </c>
      <c r="I12" s="11">
        <v>0</v>
      </c>
      <c r="K12" s="10" t="s">
        <v>99</v>
      </c>
      <c r="L12" s="11">
        <v>5.7745832999999998</v>
      </c>
      <c r="M12" s="11">
        <f>C12*21</f>
        <v>42.396765179999996</v>
      </c>
      <c r="N12" s="11">
        <v>0</v>
      </c>
      <c r="O12" s="12"/>
      <c r="P12" s="16">
        <f t="shared" si="3"/>
        <v>48.171348479999992</v>
      </c>
      <c r="R12" s="359" t="s">
        <v>352</v>
      </c>
      <c r="S12" s="11">
        <v>5.7745832999999998</v>
      </c>
      <c r="T12" s="11">
        <v>2.0188935799999999</v>
      </c>
      <c r="U12" s="11">
        <v>0</v>
      </c>
      <c r="V12" s="12"/>
      <c r="W12" s="11">
        <v>0</v>
      </c>
      <c r="X12" s="11">
        <v>0</v>
      </c>
      <c r="Y12" s="11">
        <v>2.8990399999999998</v>
      </c>
      <c r="Z12" s="11">
        <v>0</v>
      </c>
      <c r="AB12" s="359" t="s">
        <v>352</v>
      </c>
      <c r="AC12" s="11">
        <v>5.7745832999999998</v>
      </c>
      <c r="AD12" s="11">
        <f>T12*21</f>
        <v>42.396765179999996</v>
      </c>
      <c r="AE12" s="11">
        <v>0</v>
      </c>
      <c r="AF12" s="12"/>
      <c r="AG12" s="16">
        <f t="shared" si="5"/>
        <v>48.171348479999992</v>
      </c>
    </row>
    <row r="13" spans="1:33">
      <c r="A13" s="10" t="s">
        <v>102</v>
      </c>
      <c r="B13" s="11">
        <v>2.6647680038539998</v>
      </c>
      <c r="C13" s="11">
        <v>3.8862326895399999</v>
      </c>
      <c r="D13" s="11">
        <v>0</v>
      </c>
      <c r="E13" s="12"/>
      <c r="F13" s="11">
        <v>0</v>
      </c>
      <c r="G13" s="11">
        <v>0</v>
      </c>
      <c r="H13" s="11">
        <v>4.1765618</v>
      </c>
      <c r="I13" s="11">
        <v>0</v>
      </c>
      <c r="K13" s="10" t="s">
        <v>102</v>
      </c>
      <c r="L13" s="11">
        <v>2.6647680038539998</v>
      </c>
      <c r="M13" s="11">
        <f>C13*21</f>
        <v>81.61088648034</v>
      </c>
      <c r="N13" s="11">
        <v>0</v>
      </c>
      <c r="O13" s="12"/>
      <c r="P13" s="16">
        <f t="shared" si="3"/>
        <v>84.275654484193993</v>
      </c>
      <c r="R13" s="359" t="s">
        <v>353</v>
      </c>
      <c r="S13" s="11">
        <v>2.6647680038539998</v>
      </c>
      <c r="T13" s="11">
        <v>3.8862326895399999</v>
      </c>
      <c r="U13" s="11">
        <v>0</v>
      </c>
      <c r="V13" s="12"/>
      <c r="W13" s="11">
        <v>0</v>
      </c>
      <c r="X13" s="11">
        <v>0</v>
      </c>
      <c r="Y13" s="11">
        <v>4.1765618</v>
      </c>
      <c r="Z13" s="11">
        <v>0</v>
      </c>
      <c r="AB13" s="359" t="s">
        <v>353</v>
      </c>
      <c r="AC13" s="11">
        <v>2.6647680038539998</v>
      </c>
      <c r="AD13" s="11">
        <f>T13*21</f>
        <v>81.61088648034</v>
      </c>
      <c r="AE13" s="11">
        <v>0</v>
      </c>
      <c r="AF13" s="12"/>
      <c r="AG13" s="16">
        <f t="shared" si="5"/>
        <v>84.275654484193993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857.76261544392503</v>
      </c>
      <c r="M15" s="14">
        <f>C16*21</f>
        <v>0</v>
      </c>
      <c r="N15" s="14">
        <f>D16*310</f>
        <v>0</v>
      </c>
      <c r="O15" s="14">
        <v>215.74254549528101</v>
      </c>
      <c r="P15" s="15">
        <f t="shared" si="3"/>
        <v>1073.505160939206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857.76261544392503</v>
      </c>
      <c r="AD15" s="14">
        <f>T16*21</f>
        <v>0</v>
      </c>
      <c r="AE15" s="14">
        <f>U16*310</f>
        <v>0</v>
      </c>
      <c r="AF15" s="14">
        <v>215.74254549528101</v>
      </c>
      <c r="AG15" s="15">
        <f t="shared" si="5"/>
        <v>1073.505160939206</v>
      </c>
    </row>
    <row r="16" spans="1:33" ht="26.4">
      <c r="A16" s="8" t="s">
        <v>74</v>
      </c>
      <c r="B16" s="9">
        <v>857.76261544392503</v>
      </c>
      <c r="C16" s="9">
        <v>0</v>
      </c>
      <c r="D16" s="9">
        <v>0</v>
      </c>
      <c r="E16" s="9">
        <v>215.74254549528101</v>
      </c>
      <c r="F16" s="9">
        <v>6.8999999999999999E-3</v>
      </c>
      <c r="G16" s="9">
        <v>0.62749999999999995</v>
      </c>
      <c r="H16" s="9">
        <v>4.3458899999999998</v>
      </c>
      <c r="I16" s="9">
        <v>0.1119</v>
      </c>
      <c r="K16" s="8" t="s">
        <v>78</v>
      </c>
      <c r="L16" s="14">
        <v>853.58751538392505</v>
      </c>
      <c r="M16" s="14">
        <v>0</v>
      </c>
      <c r="N16" s="14">
        <v>0</v>
      </c>
      <c r="O16" s="14">
        <v>0</v>
      </c>
      <c r="P16" s="15">
        <f t="shared" si="3"/>
        <v>853.58751538392505</v>
      </c>
      <c r="R16" s="358" t="s">
        <v>356</v>
      </c>
      <c r="S16" s="9">
        <v>857.76261544392503</v>
      </c>
      <c r="T16" s="9">
        <v>0</v>
      </c>
      <c r="U16" s="9">
        <v>0</v>
      </c>
      <c r="V16" s="9">
        <v>215.74254549528101</v>
      </c>
      <c r="W16" s="9">
        <v>6.8999999999999999E-3</v>
      </c>
      <c r="X16" s="9">
        <v>0.62749999999999995</v>
      </c>
      <c r="Y16" s="9">
        <v>4.3458899999999998</v>
      </c>
      <c r="Z16" s="9">
        <v>0.1119</v>
      </c>
      <c r="AB16" s="358" t="s">
        <v>357</v>
      </c>
      <c r="AC16" s="14">
        <v>853.58751538392505</v>
      </c>
      <c r="AD16" s="14">
        <v>0</v>
      </c>
      <c r="AE16" s="14">
        <v>0</v>
      </c>
      <c r="AF16" s="14">
        <v>0</v>
      </c>
      <c r="AG16" s="15">
        <f t="shared" si="5"/>
        <v>853.58751538392505</v>
      </c>
    </row>
    <row r="17" spans="1:33">
      <c r="A17" s="8" t="s">
        <v>78</v>
      </c>
      <c r="B17" s="9">
        <v>853.58751538392505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816.24429015827297</v>
      </c>
      <c r="M17" s="12"/>
      <c r="N17" s="12"/>
      <c r="O17" s="12"/>
      <c r="P17" s="16">
        <f t="shared" si="3"/>
        <v>816.24429015827297</v>
      </c>
      <c r="R17" s="358" t="s">
        <v>357</v>
      </c>
      <c r="S17" s="9">
        <v>853.58751538392505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816.24429015827297</v>
      </c>
      <c r="AD17" s="12"/>
      <c r="AE17" s="12"/>
      <c r="AF17" s="12"/>
      <c r="AG17" s="16">
        <f t="shared" si="5"/>
        <v>816.24429015827297</v>
      </c>
    </row>
    <row r="18" spans="1:33">
      <c r="A18" s="10" t="s">
        <v>82</v>
      </c>
      <c r="B18" s="11">
        <v>816.24429015827297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2.37615</v>
      </c>
      <c r="M18" s="12"/>
      <c r="N18" s="12"/>
      <c r="O18" s="12"/>
      <c r="P18" s="16">
        <f t="shared" si="3"/>
        <v>2.37615</v>
      </c>
      <c r="R18" s="359" t="s">
        <v>358</v>
      </c>
      <c r="S18" s="11">
        <v>816.24429015827297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2.37615</v>
      </c>
      <c r="AD18" s="12"/>
      <c r="AE18" s="12"/>
      <c r="AF18" s="12"/>
      <c r="AG18" s="16">
        <f t="shared" si="5"/>
        <v>2.37615</v>
      </c>
    </row>
    <row r="19" spans="1:33">
      <c r="A19" s="10" t="s">
        <v>86</v>
      </c>
      <c r="B19" s="11">
        <v>2.37615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19.601204777700001</v>
      </c>
      <c r="M19" s="12"/>
      <c r="N19" s="12"/>
      <c r="O19" s="12"/>
      <c r="P19" s="16">
        <f t="shared" si="3"/>
        <v>19.601204777700001</v>
      </c>
      <c r="R19" s="359" t="s">
        <v>359</v>
      </c>
      <c r="S19" s="11">
        <v>2.37615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19.601204777700001</v>
      </c>
      <c r="AD19" s="12"/>
      <c r="AE19" s="12"/>
      <c r="AF19" s="12"/>
      <c r="AG19" s="16">
        <f t="shared" si="5"/>
        <v>19.601204777700001</v>
      </c>
    </row>
    <row r="20" spans="1:33">
      <c r="A20" s="10" t="s">
        <v>90</v>
      </c>
      <c r="B20" s="11">
        <v>19.601204777700001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15.3658704479513</v>
      </c>
      <c r="M20" s="12"/>
      <c r="N20" s="12"/>
      <c r="O20" s="12"/>
      <c r="P20" s="16">
        <f t="shared" si="3"/>
        <v>15.3658704479513</v>
      </c>
      <c r="R20" s="359" t="s">
        <v>360</v>
      </c>
      <c r="S20" s="11">
        <v>19.601204777700001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15.3658704479513</v>
      </c>
      <c r="AD20" s="12"/>
      <c r="AE20" s="12"/>
      <c r="AF20" s="12"/>
      <c r="AG20" s="16">
        <f t="shared" si="5"/>
        <v>15.3658704479513</v>
      </c>
    </row>
    <row r="21" spans="1:33">
      <c r="A21" s="10" t="s">
        <v>94</v>
      </c>
      <c r="B21" s="11">
        <v>15.3658704479513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0.96222006000000004</v>
      </c>
      <c r="M21" s="14">
        <v>0</v>
      </c>
      <c r="N21" s="14">
        <v>0</v>
      </c>
      <c r="O21" s="14">
        <v>0</v>
      </c>
      <c r="P21" s="15">
        <f t="shared" si="3"/>
        <v>0.96222006000000004</v>
      </c>
      <c r="R21" s="359" t="s">
        <v>361</v>
      </c>
      <c r="S21" s="11">
        <v>15.3658704479513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0.96222006000000004</v>
      </c>
      <c r="AD21" s="14">
        <v>0</v>
      </c>
      <c r="AE21" s="14">
        <v>0</v>
      </c>
      <c r="AF21" s="14">
        <v>0</v>
      </c>
      <c r="AG21" s="15">
        <f t="shared" si="5"/>
        <v>0.96222006000000004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3.4380059999999997E-2</v>
      </c>
      <c r="M22" s="11">
        <v>0</v>
      </c>
      <c r="N22" s="12"/>
      <c r="O22" s="12"/>
      <c r="P22" s="16">
        <f t="shared" si="3"/>
        <v>3.4380059999999997E-2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3.4380059999999997E-2</v>
      </c>
      <c r="AD22" s="11">
        <v>0</v>
      </c>
      <c r="AE22" s="12"/>
      <c r="AF22" s="12"/>
      <c r="AG22" s="16">
        <f t="shared" si="5"/>
        <v>3.4380059999999997E-2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3.2128800000000002</v>
      </c>
      <c r="M23" s="14">
        <v>0</v>
      </c>
      <c r="N23" s="14">
        <v>0</v>
      </c>
      <c r="O23" s="14">
        <v>0</v>
      </c>
      <c r="P23" s="15">
        <f t="shared" si="3"/>
        <v>3.2128800000000002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3.2128800000000002</v>
      </c>
      <c r="AD23" s="14">
        <v>0</v>
      </c>
      <c r="AE23" s="14">
        <v>0</v>
      </c>
      <c r="AF23" s="14">
        <v>0</v>
      </c>
      <c r="AG23" s="15">
        <f t="shared" si="5"/>
        <v>3.2128800000000002</v>
      </c>
    </row>
    <row r="24" spans="1:33">
      <c r="A24" s="8" t="s">
        <v>97</v>
      </c>
      <c r="B24" s="9">
        <v>0.96222006000000004</v>
      </c>
      <c r="C24" s="9">
        <v>0</v>
      </c>
      <c r="D24" s="9">
        <v>0</v>
      </c>
      <c r="E24" s="9">
        <v>0</v>
      </c>
      <c r="F24" s="9">
        <v>4.0000000000000001E-3</v>
      </c>
      <c r="G24" s="9">
        <v>0.61287000000000003</v>
      </c>
      <c r="H24" s="9">
        <v>0</v>
      </c>
      <c r="I24" s="9">
        <v>0.1066</v>
      </c>
      <c r="K24" s="10" t="s">
        <v>105</v>
      </c>
      <c r="L24" s="11">
        <v>3.18706666666667</v>
      </c>
      <c r="M24" s="12"/>
      <c r="N24" s="12"/>
      <c r="O24" s="12"/>
      <c r="P24" s="16">
        <f t="shared" si="3"/>
        <v>3.18706666666667</v>
      </c>
      <c r="R24" s="358" t="s">
        <v>364</v>
      </c>
      <c r="S24" s="9">
        <v>0.96222006000000004</v>
      </c>
      <c r="T24" s="9">
        <v>0</v>
      </c>
      <c r="U24" s="9">
        <v>0</v>
      </c>
      <c r="V24" s="9">
        <v>0</v>
      </c>
      <c r="W24" s="9">
        <v>4.0000000000000001E-3</v>
      </c>
      <c r="X24" s="9">
        <v>0.61287000000000003</v>
      </c>
      <c r="Y24" s="9">
        <v>0</v>
      </c>
      <c r="Z24" s="9">
        <v>0.1066</v>
      </c>
      <c r="AB24" s="359" t="s">
        <v>368</v>
      </c>
      <c r="AC24" s="11">
        <v>3.18706666666667</v>
      </c>
      <c r="AD24" s="12"/>
      <c r="AE24" s="12"/>
      <c r="AF24" s="12"/>
      <c r="AG24" s="16">
        <f t="shared" si="5"/>
        <v>3.18706666666667</v>
      </c>
    </row>
    <row r="25" spans="1:33">
      <c r="A25" s="10" t="s">
        <v>100</v>
      </c>
      <c r="B25" s="11">
        <v>3.4380059999999997E-2</v>
      </c>
      <c r="C25" s="11">
        <v>0</v>
      </c>
      <c r="D25" s="12"/>
      <c r="E25" s="12"/>
      <c r="F25" s="11">
        <v>4.0000000000000001E-3</v>
      </c>
      <c r="G25" s="11">
        <v>2.1999999999999999E-2</v>
      </c>
      <c r="H25" s="11">
        <v>0</v>
      </c>
      <c r="I25" s="11">
        <v>0</v>
      </c>
      <c r="K25" s="10" t="s">
        <v>107</v>
      </c>
      <c r="L25" s="11">
        <v>2.5813333333333299E-2</v>
      </c>
      <c r="M25" s="12"/>
      <c r="N25" s="12"/>
      <c r="O25" s="12"/>
      <c r="P25" s="16">
        <f t="shared" si="3"/>
        <v>2.5813333333333299E-2</v>
      </c>
      <c r="R25" s="359" t="s">
        <v>365</v>
      </c>
      <c r="S25" s="11">
        <v>3.4380059999999997E-2</v>
      </c>
      <c r="T25" s="11">
        <v>0</v>
      </c>
      <c r="U25" s="12"/>
      <c r="V25" s="12"/>
      <c r="W25" s="11">
        <v>4.0000000000000001E-3</v>
      </c>
      <c r="X25" s="11">
        <v>2.1999999999999999E-2</v>
      </c>
      <c r="Y25" s="11">
        <v>0</v>
      </c>
      <c r="Z25" s="11">
        <v>0</v>
      </c>
      <c r="AB25" s="359" t="s">
        <v>369</v>
      </c>
      <c r="AC25" s="11">
        <v>2.5813333333333299E-2</v>
      </c>
      <c r="AD25" s="12"/>
      <c r="AE25" s="12"/>
      <c r="AF25" s="12"/>
      <c r="AG25" s="16">
        <f t="shared" si="5"/>
        <v>2.5813333333333299E-2</v>
      </c>
    </row>
    <row r="26" spans="1:33" ht="26.4">
      <c r="A26" s="122" t="s">
        <v>194</v>
      </c>
      <c r="B26" s="123">
        <v>0.92784</v>
      </c>
      <c r="C26" s="123">
        <v>0</v>
      </c>
      <c r="D26" s="123">
        <v>0</v>
      </c>
      <c r="E26" s="123">
        <v>0</v>
      </c>
      <c r="F26" s="123">
        <v>0</v>
      </c>
      <c r="G26" s="123">
        <v>0.59087000000000001</v>
      </c>
      <c r="H26" s="123">
        <v>0</v>
      </c>
      <c r="I26" s="123">
        <v>0.1066</v>
      </c>
      <c r="K26" s="8" t="s">
        <v>109</v>
      </c>
      <c r="L26" s="14">
        <v>0</v>
      </c>
      <c r="M26" s="14">
        <v>0</v>
      </c>
      <c r="N26" s="14">
        <v>0</v>
      </c>
      <c r="O26" s="14">
        <v>215.74254549528101</v>
      </c>
      <c r="P26" s="15">
        <f t="shared" si="3"/>
        <v>215.74254549528101</v>
      </c>
      <c r="R26" s="359" t="s">
        <v>366</v>
      </c>
      <c r="S26" s="123">
        <v>0.92784</v>
      </c>
      <c r="T26" s="123">
        <v>0</v>
      </c>
      <c r="U26" s="123">
        <v>0</v>
      </c>
      <c r="V26" s="123">
        <v>0</v>
      </c>
      <c r="W26" s="123">
        <v>0</v>
      </c>
      <c r="X26" s="123">
        <v>0.59087000000000001</v>
      </c>
      <c r="Y26" s="123">
        <v>0</v>
      </c>
      <c r="Z26" s="123">
        <v>0.1066</v>
      </c>
      <c r="AB26" s="358" t="s">
        <v>373</v>
      </c>
      <c r="AC26" s="14">
        <v>0</v>
      </c>
      <c r="AD26" s="14">
        <v>0</v>
      </c>
      <c r="AE26" s="14">
        <v>0</v>
      </c>
      <c r="AF26" s="14">
        <v>215.74254549528101</v>
      </c>
      <c r="AG26" s="15">
        <f t="shared" si="5"/>
        <v>215.74254549528101</v>
      </c>
    </row>
    <row r="27" spans="1:33" ht="26.4">
      <c r="A27" s="8" t="s">
        <v>103</v>
      </c>
      <c r="B27" s="9">
        <v>3.2128800000000002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2.2141299999999999</v>
      </c>
      <c r="I27" s="9">
        <v>0</v>
      </c>
      <c r="K27" s="10" t="s">
        <v>111</v>
      </c>
      <c r="L27" s="12"/>
      <c r="M27" s="12"/>
      <c r="N27" s="12"/>
      <c r="O27" s="11">
        <v>65.318735495280606</v>
      </c>
      <c r="P27" s="16">
        <f t="shared" si="3"/>
        <v>65.318735495280606</v>
      </c>
      <c r="R27" s="358" t="s">
        <v>367</v>
      </c>
      <c r="S27" s="9">
        <v>3.2128800000000002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2.2141299999999999</v>
      </c>
      <c r="Z27" s="9">
        <v>0</v>
      </c>
      <c r="AB27" s="359" t="s">
        <v>374</v>
      </c>
      <c r="AC27" s="12"/>
      <c r="AD27" s="12"/>
      <c r="AE27" s="12"/>
      <c r="AF27" s="11">
        <v>65.318735495280606</v>
      </c>
      <c r="AG27" s="16">
        <f t="shared" si="5"/>
        <v>65.318735495280606</v>
      </c>
    </row>
    <row r="28" spans="1:33">
      <c r="A28" s="10" t="s">
        <v>105</v>
      </c>
      <c r="B28" s="11">
        <v>3.18706666666667</v>
      </c>
      <c r="C28" s="12"/>
      <c r="D28" s="12"/>
      <c r="E28" s="12"/>
      <c r="F28" s="123">
        <v>0</v>
      </c>
      <c r="G28" s="123">
        <v>0</v>
      </c>
      <c r="H28" s="123">
        <v>0</v>
      </c>
      <c r="I28" s="123">
        <v>0</v>
      </c>
      <c r="K28" s="10" t="s">
        <v>113</v>
      </c>
      <c r="L28" s="12"/>
      <c r="M28" s="12"/>
      <c r="N28" s="12"/>
      <c r="O28" s="11">
        <v>109.40685000000001</v>
      </c>
      <c r="P28" s="16">
        <f t="shared" si="3"/>
        <v>109.40685000000001</v>
      </c>
      <c r="R28" s="359" t="s">
        <v>368</v>
      </c>
      <c r="S28" s="11">
        <v>3.18706666666667</v>
      </c>
      <c r="T28" s="12"/>
      <c r="U28" s="12"/>
      <c r="V28" s="12"/>
      <c r="W28" s="123">
        <v>0</v>
      </c>
      <c r="X28" s="123">
        <v>0</v>
      </c>
      <c r="Y28" s="123">
        <v>0</v>
      </c>
      <c r="Z28" s="123">
        <v>0</v>
      </c>
      <c r="AB28" s="359" t="s">
        <v>375</v>
      </c>
      <c r="AC28" s="12"/>
      <c r="AD28" s="12"/>
      <c r="AE28" s="12"/>
      <c r="AF28" s="11">
        <v>109.40685000000001</v>
      </c>
      <c r="AG28" s="16">
        <f t="shared" si="5"/>
        <v>109.40685000000001</v>
      </c>
    </row>
    <row r="29" spans="1:33">
      <c r="A29" s="10" t="s">
        <v>107</v>
      </c>
      <c r="B29" s="11">
        <v>2.5813333333333299E-2</v>
      </c>
      <c r="C29" s="12"/>
      <c r="D29" s="12"/>
      <c r="E29" s="12"/>
      <c r="F29" s="123">
        <v>0</v>
      </c>
      <c r="G29" s="123">
        <v>0</v>
      </c>
      <c r="H29" s="123">
        <v>0</v>
      </c>
      <c r="I29" s="123">
        <v>0</v>
      </c>
      <c r="K29" s="10" t="s">
        <v>115</v>
      </c>
      <c r="L29" s="12"/>
      <c r="M29" s="12"/>
      <c r="N29" s="12"/>
      <c r="O29" s="11">
        <v>41.016959999999997</v>
      </c>
      <c r="P29" s="16">
        <f t="shared" si="3"/>
        <v>41.016959999999997</v>
      </c>
      <c r="R29" s="359" t="s">
        <v>369</v>
      </c>
      <c r="S29" s="11">
        <v>2.5813333333333299E-2</v>
      </c>
      <c r="T29" s="12"/>
      <c r="U29" s="12"/>
      <c r="V29" s="12"/>
      <c r="W29" s="123">
        <v>0</v>
      </c>
      <c r="X29" s="123">
        <v>0</v>
      </c>
      <c r="Y29" s="123">
        <v>0</v>
      </c>
      <c r="Z29" s="123">
        <v>0</v>
      </c>
      <c r="AB29" s="359" t="s">
        <v>379</v>
      </c>
      <c r="AC29" s="12"/>
      <c r="AD29" s="12"/>
      <c r="AE29" s="12"/>
      <c r="AF29" s="11">
        <v>41.016959999999997</v>
      </c>
      <c r="AG29" s="16">
        <f t="shared" si="5"/>
        <v>41.016959999999997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23">
        <v>0</v>
      </c>
      <c r="G30" s="123">
        <v>0</v>
      </c>
      <c r="H30" s="123">
        <v>2.2130000000000001</v>
      </c>
      <c r="I30" s="123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23">
        <v>0</v>
      </c>
      <c r="X30" s="123">
        <v>0</v>
      </c>
      <c r="Y30" s="123">
        <v>2.2130000000000001</v>
      </c>
      <c r="Z30" s="123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23">
        <v>0</v>
      </c>
      <c r="G31" s="123">
        <v>0</v>
      </c>
      <c r="H31" s="123">
        <v>1.1299999999999999E-3</v>
      </c>
      <c r="I31" s="123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23">
        <v>0</v>
      </c>
      <c r="X31" s="123">
        <v>0</v>
      </c>
      <c r="Y31" s="123">
        <v>1.1299999999999999E-3</v>
      </c>
      <c r="Z31" s="123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-10327.717642706501</v>
      </c>
      <c r="M32" s="14">
        <f>C46*21</f>
        <v>2564.6977566718829</v>
      </c>
      <c r="N32" s="14">
        <f>D46*310</f>
        <v>2167.6974083445625</v>
      </c>
      <c r="O32" s="14">
        <v>0</v>
      </c>
      <c r="P32" s="15">
        <f t="shared" si="3"/>
        <v>-5595.3224776900552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-10327.717642706501</v>
      </c>
      <c r="AD32" s="14">
        <f>T46*21</f>
        <v>2564.6977566718829</v>
      </c>
      <c r="AE32" s="14">
        <f>U46*310</f>
        <v>2167.6974083445625</v>
      </c>
      <c r="AF32" s="14">
        <v>0</v>
      </c>
      <c r="AG32" s="15">
        <f t="shared" ref="AG32:AG51" si="6">SUM(AC32:AF32)</f>
        <v>-5595.3224776900552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215.74254549528101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2516.8475331300001</v>
      </c>
      <c r="N33" s="14">
        <f>D47*310</f>
        <v>151.2909064842255</v>
      </c>
      <c r="O33" s="14">
        <v>0</v>
      </c>
      <c r="P33" s="15">
        <f t="shared" si="3"/>
        <v>2668.1384396142257</v>
      </c>
      <c r="R33" s="358" t="s">
        <v>373</v>
      </c>
      <c r="S33" s="9">
        <v>0</v>
      </c>
      <c r="T33" s="9">
        <v>0</v>
      </c>
      <c r="U33" s="9">
        <v>0</v>
      </c>
      <c r="V33" s="9">
        <v>215.74254549528101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2516.8475331300001</v>
      </c>
      <c r="AE33" s="14">
        <f>U47*310</f>
        <v>151.2909064842255</v>
      </c>
      <c r="AF33" s="14">
        <v>0</v>
      </c>
      <c r="AG33" s="15">
        <f t="shared" si="6"/>
        <v>2668.1384396142257</v>
      </c>
    </row>
    <row r="34" spans="1:33">
      <c r="A34" s="10" t="s">
        <v>111</v>
      </c>
      <c r="B34" s="12"/>
      <c r="C34" s="12"/>
      <c r="D34" s="12"/>
      <c r="E34" s="11">
        <v>65.318735495280606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2445.5791289999997</v>
      </c>
      <c r="N34" s="12"/>
      <c r="O34" s="12"/>
      <c r="P34" s="16">
        <f t="shared" si="3"/>
        <v>2445.5791289999997</v>
      </c>
      <c r="R34" s="359" t="s">
        <v>374</v>
      </c>
      <c r="S34" s="12"/>
      <c r="T34" s="12"/>
      <c r="U34" s="12"/>
      <c r="V34" s="11">
        <v>65.318735495280606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2445.5791289999997</v>
      </c>
      <c r="AE34" s="12"/>
      <c r="AF34" s="12"/>
      <c r="AG34" s="16">
        <f t="shared" si="6"/>
        <v>2445.5791289999997</v>
      </c>
    </row>
    <row r="35" spans="1:33">
      <c r="A35" s="10" t="s">
        <v>113</v>
      </c>
      <c r="B35" s="12"/>
      <c r="C35" s="12"/>
      <c r="D35" s="12"/>
      <c r="E35" s="11">
        <v>109.40685000000001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71.268404129999993</v>
      </c>
      <c r="N35" s="11">
        <f>D49*310</f>
        <v>151.2909064842255</v>
      </c>
      <c r="O35" s="12"/>
      <c r="P35" s="16">
        <f t="shared" si="3"/>
        <v>222.5593106142255</v>
      </c>
      <c r="R35" s="359" t="s">
        <v>375</v>
      </c>
      <c r="S35" s="12"/>
      <c r="T35" s="12"/>
      <c r="U35" s="12"/>
      <c r="V35" s="11">
        <v>109.40685000000001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71.268404129999993</v>
      </c>
      <c r="AE35" s="11">
        <f>U49*310</f>
        <v>151.2909064842255</v>
      </c>
      <c r="AF35" s="12"/>
      <c r="AG35" s="16">
        <f t="shared" si="6"/>
        <v>222.5593106142255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-10326.797923824801</v>
      </c>
      <c r="M36" s="14">
        <v>0</v>
      </c>
      <c r="N36" s="14">
        <v>0</v>
      </c>
      <c r="O36" s="14">
        <v>0</v>
      </c>
      <c r="P36" s="15">
        <f t="shared" si="3"/>
        <v>-10326.797923824801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-10326.797923824801</v>
      </c>
      <c r="AD36" s="14">
        <v>0</v>
      </c>
      <c r="AE36" s="14">
        <v>0</v>
      </c>
      <c r="AF36" s="14">
        <v>0</v>
      </c>
      <c r="AG36" s="15">
        <f t="shared" si="6"/>
        <v>-10326.797923824801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-6862.69185715813</v>
      </c>
      <c r="M37" s="12"/>
      <c r="N37" s="12"/>
      <c r="O37" s="12"/>
      <c r="P37" s="16">
        <f t="shared" si="3"/>
        <v>-6862.69185715813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-6862.69185715813</v>
      </c>
      <c r="AD37" s="12"/>
      <c r="AE37" s="12"/>
      <c r="AF37" s="12"/>
      <c r="AG37" s="16">
        <f t="shared" si="6"/>
        <v>-6862.69185715813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-3464.1060666666699</v>
      </c>
      <c r="M38" s="12"/>
      <c r="N38" s="12"/>
      <c r="O38" s="12"/>
      <c r="P38" s="16">
        <f t="shared" si="3"/>
        <v>-3464.1060666666699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-3464.1060666666699</v>
      </c>
      <c r="AD38" s="12"/>
      <c r="AE38" s="12"/>
      <c r="AF38" s="12"/>
      <c r="AG38" s="16">
        <f t="shared" si="6"/>
        <v>-3464.1060666666699</v>
      </c>
    </row>
    <row r="39" spans="1:33" ht="26.4">
      <c r="A39" s="10" t="s">
        <v>115</v>
      </c>
      <c r="B39" s="12"/>
      <c r="C39" s="12"/>
      <c r="D39" s="12"/>
      <c r="E39" s="11">
        <v>41.016959999999997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47.850223541882791</v>
      </c>
      <c r="N39" s="14">
        <f>D57*310</f>
        <v>2016.4065018603367</v>
      </c>
      <c r="O39" s="14">
        <v>0</v>
      </c>
      <c r="P39" s="15">
        <f t="shared" si="3"/>
        <v>2064.2567254022197</v>
      </c>
      <c r="R39" s="359" t="s">
        <v>379</v>
      </c>
      <c r="S39" s="12"/>
      <c r="T39" s="12"/>
      <c r="U39" s="12"/>
      <c r="V39" s="11">
        <v>41.016959999999997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47.850223541882791</v>
      </c>
      <c r="AE39" s="14">
        <f>U57*310</f>
        <v>2016.4065018603367</v>
      </c>
      <c r="AF39" s="14">
        <v>0</v>
      </c>
      <c r="AG39" s="15">
        <f t="shared" si="6"/>
        <v>2064.2567254022197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11.391660126</v>
      </c>
      <c r="N40" s="11">
        <f>D58*310</f>
        <v>4.39682672</v>
      </c>
      <c r="O40" s="12"/>
      <c r="P40" s="16">
        <f t="shared" si="3"/>
        <v>15.788486846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11.391660126</v>
      </c>
      <c r="AE40" s="11">
        <f>U58*310</f>
        <v>4.39682672</v>
      </c>
      <c r="AF40" s="12"/>
      <c r="AG40" s="16">
        <f t="shared" si="6"/>
        <v>15.788486846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1388.1754037928586</v>
      </c>
      <c r="O41" s="12"/>
      <c r="P41" s="16">
        <f t="shared" si="3"/>
        <v>1388.1754037928586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1388.1754037928586</v>
      </c>
      <c r="AF41" s="12"/>
      <c r="AG41" s="16">
        <f t="shared" si="6"/>
        <v>1388.1754037928586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555.56919100937091</v>
      </c>
      <c r="O42" s="12"/>
      <c r="P42" s="16">
        <f t="shared" si="3"/>
        <v>555.56919100937091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555.56919100937091</v>
      </c>
      <c r="AF42" s="12"/>
      <c r="AG42" s="16">
        <f t="shared" si="6"/>
        <v>555.56919100937091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2.8999999999999998E-3</v>
      </c>
      <c r="G43" s="9">
        <v>1.4630000000000001E-2</v>
      </c>
      <c r="H43" s="9">
        <v>2.1317599999999999</v>
      </c>
      <c r="I43" s="9">
        <v>5.3E-3</v>
      </c>
      <c r="K43" s="10" t="s">
        <v>110</v>
      </c>
      <c r="L43" s="12"/>
      <c r="M43" s="12"/>
      <c r="N43" s="11">
        <f>D61*310</f>
        <v>68.265080338108021</v>
      </c>
      <c r="O43" s="12"/>
      <c r="P43" s="16">
        <f t="shared" si="3"/>
        <v>68.265080338108021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2.8999999999999998E-3</v>
      </c>
      <c r="X43" s="9">
        <v>1.4630000000000001E-2</v>
      </c>
      <c r="Y43" s="9">
        <v>2.1317599999999999</v>
      </c>
      <c r="Z43" s="9">
        <v>5.3E-3</v>
      </c>
      <c r="AB43" s="359" t="s">
        <v>399</v>
      </c>
      <c r="AC43" s="12"/>
      <c r="AD43" s="12"/>
      <c r="AE43" s="11">
        <f>U61*310</f>
        <v>68.265080338108021</v>
      </c>
      <c r="AF43" s="12"/>
      <c r="AG43" s="16">
        <f t="shared" si="6"/>
        <v>68.265080338108021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2.8999999999999998E-3</v>
      </c>
      <c r="G44" s="11">
        <v>1.4630000000000001E-2</v>
      </c>
      <c r="H44" s="11">
        <v>5.3200000000000001E-3</v>
      </c>
      <c r="I44" s="11">
        <v>5.3E-3</v>
      </c>
      <c r="K44" s="10" t="s">
        <v>112</v>
      </c>
      <c r="L44" s="12"/>
      <c r="M44" s="11">
        <f>C62*21</f>
        <v>36.458563415882793</v>
      </c>
      <c r="N44" s="12"/>
      <c r="O44" s="12"/>
      <c r="P44" s="16">
        <f t="shared" si="3"/>
        <v>36.458563415882793</v>
      </c>
      <c r="R44" s="359" t="s">
        <v>382</v>
      </c>
      <c r="S44" s="11">
        <v>0</v>
      </c>
      <c r="T44" s="11">
        <v>0</v>
      </c>
      <c r="U44" s="12"/>
      <c r="V44" s="12"/>
      <c r="W44" s="11">
        <v>2.8999999999999998E-3</v>
      </c>
      <c r="X44" s="11">
        <v>1.4630000000000001E-2</v>
      </c>
      <c r="Y44" s="11">
        <v>5.3200000000000001E-3</v>
      </c>
      <c r="Z44" s="11">
        <v>5.3E-3</v>
      </c>
      <c r="AB44" s="359" t="s">
        <v>400</v>
      </c>
      <c r="AC44" s="12"/>
      <c r="AD44" s="11">
        <f>T62*21</f>
        <v>36.458563415882793</v>
      </c>
      <c r="AE44" s="12"/>
      <c r="AF44" s="12"/>
      <c r="AG44" s="16">
        <f t="shared" si="6"/>
        <v>36.458563415882793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2.1264400000000001</v>
      </c>
      <c r="I45" s="11">
        <v>0</v>
      </c>
      <c r="K45" s="8" t="s">
        <v>114</v>
      </c>
      <c r="L45" s="14">
        <v>-0.91971888168601301</v>
      </c>
      <c r="M45" s="14">
        <v>0</v>
      </c>
      <c r="N45" s="14">
        <v>0</v>
      </c>
      <c r="O45" s="14">
        <v>0</v>
      </c>
      <c r="P45" s="15">
        <f t="shared" si="3"/>
        <v>-0.91971888168601301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2.1264400000000001</v>
      </c>
      <c r="Z45" s="11">
        <v>0</v>
      </c>
      <c r="AB45" s="358" t="s">
        <v>401</v>
      </c>
      <c r="AC45" s="14">
        <v>-0.91971888168601301</v>
      </c>
      <c r="AD45" s="14">
        <v>0</v>
      </c>
      <c r="AE45" s="14">
        <v>0</v>
      </c>
      <c r="AF45" s="14">
        <v>0</v>
      </c>
      <c r="AG45" s="15">
        <f t="shared" si="6"/>
        <v>-0.91971888168601301</v>
      </c>
    </row>
    <row r="46" spans="1:33" ht="26.4">
      <c r="A46" s="8" t="s">
        <v>75</v>
      </c>
      <c r="B46" s="9">
        <v>-10327.717642706501</v>
      </c>
      <c r="C46" s="9">
        <v>122.128464603423</v>
      </c>
      <c r="D46" s="9">
        <v>6.9925722849824599</v>
      </c>
      <c r="E46" s="9">
        <v>0</v>
      </c>
      <c r="F46" s="9">
        <v>0.50110807999999996</v>
      </c>
      <c r="G46" s="9">
        <v>18.437835459999999</v>
      </c>
      <c r="H46" s="9">
        <v>0</v>
      </c>
      <c r="I46" s="9">
        <v>0</v>
      </c>
      <c r="K46" s="10" t="s">
        <v>116</v>
      </c>
      <c r="L46" s="11">
        <v>-0.91971888168601301</v>
      </c>
      <c r="M46" s="12"/>
      <c r="N46" s="12"/>
      <c r="O46" s="12"/>
      <c r="P46" s="16">
        <f t="shared" si="3"/>
        <v>-0.91971888168601301</v>
      </c>
      <c r="R46" s="358" t="s">
        <v>384</v>
      </c>
      <c r="S46" s="9">
        <v>-10327.717642706501</v>
      </c>
      <c r="T46" s="9">
        <v>122.128464603423</v>
      </c>
      <c r="U46" s="9">
        <v>6.9925722849824599</v>
      </c>
      <c r="V46" s="9">
        <v>0</v>
      </c>
      <c r="W46" s="9">
        <v>0.50110807999999996</v>
      </c>
      <c r="X46" s="9">
        <v>18.437835459999999</v>
      </c>
      <c r="Y46" s="9">
        <v>0</v>
      </c>
      <c r="Z46" s="9">
        <v>0</v>
      </c>
      <c r="AB46" s="359" t="s">
        <v>402</v>
      </c>
      <c r="AC46" s="11">
        <v>-0.91971888168601301</v>
      </c>
      <c r="AD46" s="12"/>
      <c r="AE46" s="12"/>
      <c r="AF46" s="12"/>
      <c r="AG46" s="16">
        <f t="shared" si="6"/>
        <v>-0.91971888168601301</v>
      </c>
    </row>
    <row r="47" spans="1:33">
      <c r="A47" s="8" t="s">
        <v>79</v>
      </c>
      <c r="B47" s="9">
        <v>0</v>
      </c>
      <c r="C47" s="9">
        <v>119.84988253</v>
      </c>
      <c r="D47" s="9">
        <v>0.48803518220717901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5.0344181888000001</v>
      </c>
      <c r="M47" s="14">
        <f>C65*21</f>
        <v>447.03973175506678</v>
      </c>
      <c r="N47" s="14">
        <f>D65*310</f>
        <v>75.66650927360017</v>
      </c>
      <c r="O47" s="14">
        <v>0</v>
      </c>
      <c r="P47" s="15">
        <f t="shared" si="3"/>
        <v>527.74065921746694</v>
      </c>
      <c r="R47" s="358" t="s">
        <v>385</v>
      </c>
      <c r="S47" s="9">
        <v>0</v>
      </c>
      <c r="T47" s="9">
        <v>119.84988253</v>
      </c>
      <c r="U47" s="9">
        <v>0.48803518220717901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5.0344181888000001</v>
      </c>
      <c r="AD47" s="14">
        <f>T65*21</f>
        <v>447.03973175506678</v>
      </c>
      <c r="AE47" s="14">
        <f>U65*310</f>
        <v>75.66650927360017</v>
      </c>
      <c r="AF47" s="14">
        <v>0</v>
      </c>
      <c r="AG47" s="15">
        <f t="shared" si="6"/>
        <v>527.74065921746694</v>
      </c>
    </row>
    <row r="48" spans="1:33">
      <c r="A48" s="10" t="s">
        <v>83</v>
      </c>
      <c r="B48" s="12"/>
      <c r="C48" s="11">
        <v>116.456149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301.5009458683698</v>
      </c>
      <c r="N48" s="13">
        <v>0</v>
      </c>
      <c r="O48" s="13">
        <v>0</v>
      </c>
      <c r="P48" s="16">
        <f t="shared" si="3"/>
        <v>301.5009458683698</v>
      </c>
      <c r="R48" s="359" t="s">
        <v>386</v>
      </c>
      <c r="S48" s="12"/>
      <c r="T48" s="11">
        <v>116.456149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301.5009458683698</v>
      </c>
      <c r="AE48" s="13">
        <v>0</v>
      </c>
      <c r="AF48" s="13">
        <v>0</v>
      </c>
      <c r="AG48" s="16">
        <f t="shared" si="6"/>
        <v>301.5009458683698</v>
      </c>
    </row>
    <row r="49" spans="1:33">
      <c r="A49" s="10" t="s">
        <v>87</v>
      </c>
      <c r="B49" s="12"/>
      <c r="C49" s="11">
        <v>3.39373353</v>
      </c>
      <c r="D49" s="11">
        <v>0.48803518220717901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2.8496999999999999</v>
      </c>
      <c r="N49" s="13">
        <f>D67*310</f>
        <v>2.5240200000000002</v>
      </c>
      <c r="O49" s="13">
        <v>0</v>
      </c>
      <c r="P49" s="16">
        <f t="shared" si="3"/>
        <v>5.3737200000000005</v>
      </c>
      <c r="R49" s="359" t="s">
        <v>387</v>
      </c>
      <c r="S49" s="12"/>
      <c r="T49" s="11">
        <v>3.39373353</v>
      </c>
      <c r="U49" s="11">
        <v>0.48803518220717901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2.8496999999999999</v>
      </c>
      <c r="AE49" s="13">
        <f>U67*310</f>
        <v>2.5240200000000002</v>
      </c>
      <c r="AF49" s="13">
        <v>0</v>
      </c>
      <c r="AG49" s="16">
        <f t="shared" si="6"/>
        <v>5.3737200000000005</v>
      </c>
    </row>
    <row r="50" spans="1:33" ht="26.4">
      <c r="A50" s="8" t="s">
        <v>91</v>
      </c>
      <c r="B50" s="9">
        <v>-10326.797923824801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5.0344181888000001</v>
      </c>
      <c r="M50" s="13">
        <f>C68*21</f>
        <v>15.23067</v>
      </c>
      <c r="N50" s="13">
        <f>D68*310</f>
        <v>4.0470065999999996</v>
      </c>
      <c r="O50" s="13">
        <v>0</v>
      </c>
      <c r="P50" s="16">
        <f t="shared" si="3"/>
        <v>24.3120947888</v>
      </c>
      <c r="R50" s="358" t="s">
        <v>388</v>
      </c>
      <c r="S50" s="9">
        <v>-10326.797923824801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5.0344181888000001</v>
      </c>
      <c r="AD50" s="13">
        <f>T68*21</f>
        <v>15.23067</v>
      </c>
      <c r="AE50" s="13">
        <f>U68*310</f>
        <v>4.0470065999999996</v>
      </c>
      <c r="AF50" s="13">
        <v>0</v>
      </c>
      <c r="AG50" s="16">
        <f t="shared" si="6"/>
        <v>24.3120947888</v>
      </c>
    </row>
    <row r="51" spans="1:33">
      <c r="A51" s="10" t="s">
        <v>95</v>
      </c>
      <c r="B51" s="11">
        <v>-6862.69185715813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127.458415886697</v>
      </c>
      <c r="N51" s="13">
        <f>D69*310</f>
        <v>69.095482673600173</v>
      </c>
      <c r="O51" s="13">
        <v>0</v>
      </c>
      <c r="P51" s="16">
        <f t="shared" si="3"/>
        <v>196.55389856029717</v>
      </c>
      <c r="R51" s="359" t="s">
        <v>389</v>
      </c>
      <c r="S51" s="11">
        <v>-6862.69185715813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127.458415886697</v>
      </c>
      <c r="AE51" s="13">
        <f>U69*310</f>
        <v>69.095482673600173</v>
      </c>
      <c r="AF51" s="13">
        <v>0</v>
      </c>
      <c r="AG51" s="16">
        <f t="shared" si="6"/>
        <v>196.55389856029717</v>
      </c>
    </row>
    <row r="52" spans="1:33">
      <c r="A52" s="10" t="s">
        <v>98</v>
      </c>
      <c r="B52" s="11">
        <v>-3464.1060666666699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-3464.1060666666699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189.6367473</v>
      </c>
      <c r="M54" s="9">
        <f>C72*21</f>
        <v>2.7848753099999998E-2</v>
      </c>
      <c r="N54" s="9">
        <f>D72*310</f>
        <v>1.644402564</v>
      </c>
      <c r="O54" s="9">
        <v>0</v>
      </c>
      <c r="P54" s="16">
        <f t="shared" si="3"/>
        <v>191.30899861709997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189.6367473</v>
      </c>
      <c r="AD54" s="9">
        <f>T72*21</f>
        <v>2.7848753099999998E-2</v>
      </c>
      <c r="AE54" s="9">
        <f>U72*310</f>
        <v>1.644402564</v>
      </c>
      <c r="AF54" s="9">
        <v>0</v>
      </c>
      <c r="AG54" s="16">
        <f t="shared" ref="AG54:AG56" si="7">SUM(AC54:AF54)</f>
        <v>191.30899861709997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189.6367473</v>
      </c>
      <c r="M55" s="11">
        <f>C73*21</f>
        <v>2.7848753099999998E-2</v>
      </c>
      <c r="N55" s="11">
        <f>D73*310</f>
        <v>1.644402564</v>
      </c>
      <c r="O55" s="12"/>
      <c r="P55" s="16">
        <f t="shared" si="3"/>
        <v>191.30899861709997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189.6367473</v>
      </c>
      <c r="AD55" s="11">
        <f>T73*21</f>
        <v>2.7848753099999998E-2</v>
      </c>
      <c r="AE55" s="11">
        <f>U73*310</f>
        <v>1.644402564</v>
      </c>
      <c r="AF55" s="12"/>
      <c r="AG55" s="16">
        <f t="shared" si="7"/>
        <v>191.30899861709997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2.27858207342299</v>
      </c>
      <c r="D57" s="9">
        <v>6.5045371027752799</v>
      </c>
      <c r="E57" s="9">
        <v>0</v>
      </c>
      <c r="F57" s="9">
        <v>0.50110807999999996</v>
      </c>
      <c r="G57" s="9">
        <v>18.437835459999999</v>
      </c>
      <c r="H57" s="9">
        <v>0</v>
      </c>
      <c r="I57" s="9">
        <v>0</v>
      </c>
      <c r="R57" s="358" t="s">
        <v>395</v>
      </c>
      <c r="S57" s="9">
        <v>0</v>
      </c>
      <c r="T57" s="9">
        <v>2.27858207342299</v>
      </c>
      <c r="U57" s="9">
        <v>6.5045371027752799</v>
      </c>
      <c r="V57" s="9">
        <v>0</v>
      </c>
      <c r="W57" s="9">
        <v>0.50110807999999996</v>
      </c>
      <c r="X57" s="9">
        <v>18.437835459999999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0.54246000599999999</v>
      </c>
      <c r="D58" s="11">
        <v>1.4183312E-2</v>
      </c>
      <c r="E58" s="12"/>
      <c r="F58" s="11">
        <v>0.50110807999999996</v>
      </c>
      <c r="G58" s="11">
        <v>18.437835459999999</v>
      </c>
      <c r="H58" s="11">
        <v>0</v>
      </c>
      <c r="I58" s="11">
        <v>0</v>
      </c>
      <c r="R58" s="359" t="s">
        <v>396</v>
      </c>
      <c r="S58" s="12"/>
      <c r="T58" s="11">
        <v>0.54246000599999999</v>
      </c>
      <c r="U58" s="11">
        <v>1.4183312E-2</v>
      </c>
      <c r="V58" s="12"/>
      <c r="W58" s="11">
        <v>0.50110807999999996</v>
      </c>
      <c r="X58" s="11">
        <v>18.437835459999999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4.47798517352535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4.47798517352535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1.79215868067539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1.79215868067539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0.22020993657454199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0.22020993657454199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1.73612206742299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1.73612206742299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-0.91971888168601301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-0.91971888168601301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-0.91971888168601301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-0.91971888168601301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5.0344181888000001</v>
      </c>
      <c r="C65" s="9">
        <v>21.287606274050798</v>
      </c>
      <c r="D65" s="9">
        <v>0.24408551378580701</v>
      </c>
      <c r="E65" s="9">
        <v>0</v>
      </c>
      <c r="F65" s="9">
        <v>0.35499999999999998</v>
      </c>
      <c r="G65" s="9">
        <v>6.2320000000000002</v>
      </c>
      <c r="H65" s="9">
        <v>0.13700000000000001</v>
      </c>
      <c r="I65" s="9">
        <v>1.2E-2</v>
      </c>
      <c r="R65" s="358" t="s">
        <v>403</v>
      </c>
      <c r="S65" s="9">
        <v>5.0344181888000001</v>
      </c>
      <c r="T65" s="9">
        <v>21.287606274050798</v>
      </c>
      <c r="U65" s="9">
        <v>0.24408551378580701</v>
      </c>
      <c r="V65" s="9">
        <v>0</v>
      </c>
      <c r="W65" s="9">
        <v>0.35499999999999998</v>
      </c>
      <c r="X65" s="9">
        <v>6.2320000000000002</v>
      </c>
      <c r="Y65" s="9">
        <v>0.13700000000000001</v>
      </c>
      <c r="Z65" s="9">
        <v>1.2E-2</v>
      </c>
    </row>
    <row r="66" spans="1:26">
      <c r="A66" s="10" t="s">
        <v>80</v>
      </c>
      <c r="B66" s="13">
        <v>0</v>
      </c>
      <c r="C66" s="13">
        <v>14.3571878984938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14.3571878984938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0.13569999999999999</v>
      </c>
      <c r="D67" s="13">
        <v>8.1419999999999999E-3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0.13569999999999999</v>
      </c>
      <c r="U67" s="13">
        <v>8.1419999999999999E-3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5.0344181888000001</v>
      </c>
      <c r="C68" s="13">
        <v>0.72526999999999997</v>
      </c>
      <c r="D68" s="13">
        <v>1.305486E-2</v>
      </c>
      <c r="E68" s="13">
        <v>0</v>
      </c>
      <c r="F68" s="13">
        <v>0.35499999999999998</v>
      </c>
      <c r="G68" s="13">
        <v>6.2320000000000002</v>
      </c>
      <c r="H68" s="13">
        <v>0.13700000000000001</v>
      </c>
      <c r="I68" s="13">
        <v>1.2E-2</v>
      </c>
      <c r="R68" s="358" t="s">
        <v>406</v>
      </c>
      <c r="S68" s="13">
        <v>5.0344181888000001</v>
      </c>
      <c r="T68" s="13">
        <v>0.72526999999999997</v>
      </c>
      <c r="U68" s="13">
        <v>1.305486E-2</v>
      </c>
      <c r="V68" s="13">
        <v>0</v>
      </c>
      <c r="W68" s="13">
        <v>0.35499999999999998</v>
      </c>
      <c r="X68" s="13">
        <v>6.2320000000000002</v>
      </c>
      <c r="Y68" s="13">
        <v>0.13700000000000001</v>
      </c>
      <c r="Z68" s="13">
        <v>1.2E-2</v>
      </c>
    </row>
    <row r="69" spans="1:26">
      <c r="A69" s="10" t="s">
        <v>92</v>
      </c>
      <c r="B69" s="13">
        <v>0</v>
      </c>
      <c r="C69" s="13">
        <v>6.0694483755570001</v>
      </c>
      <c r="D69" s="13">
        <v>0.22288865378580699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6.0694483755570001</v>
      </c>
      <c r="U69" s="13">
        <v>0.22288865378580699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189.6367473</v>
      </c>
      <c r="C72" s="9">
        <v>1.3261311E-3</v>
      </c>
      <c r="D72" s="9">
        <v>5.3045243999999998E-3</v>
      </c>
      <c r="E72" s="9">
        <v>0</v>
      </c>
      <c r="F72" s="9">
        <v>0.86</v>
      </c>
      <c r="G72" s="9">
        <v>0.56799999999999995</v>
      </c>
      <c r="H72" s="9">
        <v>0.11310000000000001</v>
      </c>
      <c r="I72" s="9">
        <v>5.0500000000000003E-2</v>
      </c>
      <c r="R72" s="358" t="s">
        <v>409</v>
      </c>
      <c r="S72" s="9">
        <v>189.6367473</v>
      </c>
      <c r="T72" s="9">
        <v>1.3261311E-3</v>
      </c>
      <c r="U72" s="9">
        <v>5.3045243999999998E-3</v>
      </c>
      <c r="V72" s="9">
        <v>0</v>
      </c>
      <c r="W72" s="9">
        <v>0.86</v>
      </c>
      <c r="X72" s="9">
        <v>0.56799999999999995</v>
      </c>
      <c r="Y72" s="9">
        <v>0.11310000000000001</v>
      </c>
      <c r="Z72" s="9">
        <v>5.0500000000000003E-2</v>
      </c>
    </row>
    <row r="73" spans="1:26" ht="26.4">
      <c r="A73" s="10" t="s">
        <v>159</v>
      </c>
      <c r="B73" s="11">
        <v>189.6367473</v>
      </c>
      <c r="C73" s="11">
        <v>1.3261311E-3</v>
      </c>
      <c r="D73" s="11">
        <v>5.3045243999999998E-3</v>
      </c>
      <c r="E73" s="12"/>
      <c r="F73" s="11">
        <v>0.86</v>
      </c>
      <c r="G73" s="11">
        <v>0.56799999999999995</v>
      </c>
      <c r="H73" s="11">
        <v>0.11310000000000001</v>
      </c>
      <c r="I73" s="11">
        <v>5.0500000000000003E-2</v>
      </c>
      <c r="R73" s="359" t="s">
        <v>410</v>
      </c>
      <c r="S73" s="11">
        <v>189.6367473</v>
      </c>
      <c r="T73" s="11">
        <v>1.3261311E-3</v>
      </c>
      <c r="U73" s="11">
        <v>5.3045243999999998E-3</v>
      </c>
      <c r="V73" s="12"/>
      <c r="W73" s="11">
        <v>0.86</v>
      </c>
      <c r="X73" s="11">
        <v>0.56799999999999995</v>
      </c>
      <c r="Y73" s="11">
        <v>0.11310000000000001</v>
      </c>
      <c r="Z73" s="11">
        <v>5.0500000000000003E-2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L41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186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-61.516331834053197</v>
      </c>
      <c r="C4" s="9">
        <v>158.219979794149</v>
      </c>
      <c r="D4" s="9">
        <v>7.6964126370014503</v>
      </c>
      <c r="E4" s="9">
        <v>219.883296877551</v>
      </c>
      <c r="F4" s="9">
        <v>32.980068170000003</v>
      </c>
      <c r="G4" s="9">
        <v>237.88832641600001</v>
      </c>
      <c r="H4" s="9">
        <v>31.632391930000001</v>
      </c>
      <c r="I4" s="9">
        <v>61.051838455000002</v>
      </c>
      <c r="K4" s="8" t="s">
        <v>138</v>
      </c>
      <c r="L4" s="14">
        <v>-61.516331834053197</v>
      </c>
      <c r="M4" s="14">
        <f>C4*21</f>
        <v>3322.619575677129</v>
      </c>
      <c r="N4" s="14">
        <f t="shared" ref="N4:N10" si="0">D4*310</f>
        <v>2385.8879174704498</v>
      </c>
      <c r="O4" s="14">
        <v>219.883296877551</v>
      </c>
      <c r="P4" s="15">
        <f>SUM(L4:O4)</f>
        <v>5866.8744581910769</v>
      </c>
      <c r="Q4" s="17"/>
      <c r="R4" s="358" t="s">
        <v>344</v>
      </c>
      <c r="S4" s="9">
        <v>-61.516331834053197</v>
      </c>
      <c r="T4" s="9">
        <v>158.219979794149</v>
      </c>
      <c r="U4" s="9">
        <v>7.6964126370014503</v>
      </c>
      <c r="V4" s="9">
        <v>219.883296877551</v>
      </c>
      <c r="W4" s="9">
        <v>32.980068170000003</v>
      </c>
      <c r="X4" s="9">
        <v>237.88832641600001</v>
      </c>
      <c r="Y4" s="9">
        <v>31.632391930000001</v>
      </c>
      <c r="Z4" s="9">
        <v>61.051838455000002</v>
      </c>
      <c r="AB4" s="358" t="s">
        <v>344</v>
      </c>
      <c r="AC4" s="14">
        <v>-61.516331834053197</v>
      </c>
      <c r="AD4" s="14">
        <f>T4*21</f>
        <v>3322.619575677129</v>
      </c>
      <c r="AE4" s="14">
        <f t="shared" ref="AE4:AE10" si="1">U4*310</f>
        <v>2385.8879174704498</v>
      </c>
      <c r="AF4" s="14">
        <v>219.883296877551</v>
      </c>
      <c r="AG4" s="15">
        <f>SUM(AC4:AF4)</f>
        <v>5866.8744581910769</v>
      </c>
    </row>
    <row r="5" spans="1:33">
      <c r="A5" s="8" t="s">
        <v>73</v>
      </c>
      <c r="B5" s="9">
        <v>9546.0026051079294</v>
      </c>
      <c r="C5" s="9">
        <v>11.683928424755001</v>
      </c>
      <c r="D5" s="9">
        <v>0.41529338974059998</v>
      </c>
      <c r="E5" s="9">
        <v>0</v>
      </c>
      <c r="F5" s="9">
        <v>32.134751610000002</v>
      </c>
      <c r="G5" s="9">
        <v>213.09244821600001</v>
      </c>
      <c r="H5" s="9">
        <v>28.03067193</v>
      </c>
      <c r="I5" s="9">
        <v>60.932938454999999</v>
      </c>
      <c r="K5" s="8" t="s">
        <v>73</v>
      </c>
      <c r="L5" s="14">
        <v>9546.0026051079294</v>
      </c>
      <c r="M5" s="14">
        <f t="shared" ref="M5:M10" si="2">C5*21</f>
        <v>245.362496919855</v>
      </c>
      <c r="N5" s="14">
        <f t="shared" si="0"/>
        <v>128.740950819586</v>
      </c>
      <c r="O5" s="14">
        <v>0</v>
      </c>
      <c r="P5" s="15">
        <f t="shared" ref="P5:P56" si="3">SUM(L5:O5)</f>
        <v>9920.1060528473699</v>
      </c>
      <c r="R5" s="358" t="s">
        <v>345</v>
      </c>
      <c r="S5" s="9">
        <v>9546.0026051079294</v>
      </c>
      <c r="T5" s="9">
        <v>11.683928424755001</v>
      </c>
      <c r="U5" s="9">
        <v>0.41529338974059998</v>
      </c>
      <c r="V5" s="9">
        <v>0</v>
      </c>
      <c r="W5" s="9">
        <v>32.134751610000002</v>
      </c>
      <c r="X5" s="9">
        <v>213.09244821600001</v>
      </c>
      <c r="Y5" s="9">
        <v>28.03067193</v>
      </c>
      <c r="Z5" s="9">
        <v>60.932938454999999</v>
      </c>
      <c r="AB5" s="358" t="s">
        <v>345</v>
      </c>
      <c r="AC5" s="14">
        <v>9546.0026051079294</v>
      </c>
      <c r="AD5" s="14">
        <f t="shared" ref="AD5:AD10" si="4">T5*21</f>
        <v>245.362496919855</v>
      </c>
      <c r="AE5" s="14">
        <f t="shared" si="1"/>
        <v>128.740950819586</v>
      </c>
      <c r="AF5" s="14">
        <v>0</v>
      </c>
      <c r="AG5" s="15">
        <f t="shared" ref="AG5:AG30" si="5">SUM(AC5:AF5)</f>
        <v>9920.1060528473699</v>
      </c>
    </row>
    <row r="6" spans="1:33">
      <c r="A6" s="8" t="s">
        <v>77</v>
      </c>
      <c r="B6" s="9">
        <v>9538.7134350941997</v>
      </c>
      <c r="C6" s="9">
        <v>5.3643596927150003</v>
      </c>
      <c r="D6" s="9">
        <v>0.41529338974059998</v>
      </c>
      <c r="E6" s="9">
        <v>0</v>
      </c>
      <c r="F6" s="9">
        <v>32.134751610000002</v>
      </c>
      <c r="G6" s="9">
        <v>213.09244821600001</v>
      </c>
      <c r="H6" s="9">
        <v>19.496087365000001</v>
      </c>
      <c r="I6" s="9">
        <v>60.932938454999999</v>
      </c>
      <c r="K6" s="8" t="s">
        <v>77</v>
      </c>
      <c r="L6" s="14">
        <v>9538.7134350941997</v>
      </c>
      <c r="M6" s="14">
        <f t="shared" si="2"/>
        <v>112.65155354701501</v>
      </c>
      <c r="N6" s="14">
        <f t="shared" si="0"/>
        <v>128.740950819586</v>
      </c>
      <c r="O6" s="14">
        <v>0</v>
      </c>
      <c r="P6" s="15">
        <f t="shared" si="3"/>
        <v>9780.1059394608001</v>
      </c>
      <c r="R6" s="358" t="s">
        <v>346</v>
      </c>
      <c r="S6" s="9">
        <v>9538.7134350941997</v>
      </c>
      <c r="T6" s="9">
        <v>5.3643596927150003</v>
      </c>
      <c r="U6" s="9">
        <v>0.41529338974059998</v>
      </c>
      <c r="V6" s="9">
        <v>0</v>
      </c>
      <c r="W6" s="9">
        <v>32.134751610000002</v>
      </c>
      <c r="X6" s="9">
        <v>213.09244821600001</v>
      </c>
      <c r="Y6" s="9">
        <v>19.496087365000001</v>
      </c>
      <c r="Z6" s="9">
        <v>60.932938454999999</v>
      </c>
      <c r="AB6" s="358" t="s">
        <v>346</v>
      </c>
      <c r="AC6" s="14">
        <v>9538.7134350941997</v>
      </c>
      <c r="AD6" s="14">
        <f t="shared" si="4"/>
        <v>112.65155354701501</v>
      </c>
      <c r="AE6" s="14">
        <f t="shared" si="1"/>
        <v>128.740950819586</v>
      </c>
      <c r="AF6" s="14">
        <v>0</v>
      </c>
      <c r="AG6" s="15">
        <f t="shared" si="5"/>
        <v>9780.1059394608001</v>
      </c>
    </row>
    <row r="7" spans="1:33">
      <c r="A7" s="10" t="s">
        <v>81</v>
      </c>
      <c r="B7" s="11">
        <v>3140.4387490449999</v>
      </c>
      <c r="C7" s="11">
        <v>5.4586040660000001E-2</v>
      </c>
      <c r="D7" s="11">
        <v>4.0051404678000002E-2</v>
      </c>
      <c r="E7" s="12"/>
      <c r="F7" s="11">
        <v>6.493375114</v>
      </c>
      <c r="G7" s="11">
        <v>3.1360322890000001</v>
      </c>
      <c r="H7" s="11">
        <v>0.39558990199999999</v>
      </c>
      <c r="I7" s="11">
        <v>42.966835138</v>
      </c>
      <c r="K7" s="10" t="s">
        <v>81</v>
      </c>
      <c r="L7" s="11">
        <v>3140.4387490449999</v>
      </c>
      <c r="M7" s="13">
        <f t="shared" si="2"/>
        <v>1.1463068538600001</v>
      </c>
      <c r="N7" s="11">
        <f t="shared" si="0"/>
        <v>12.415935450180001</v>
      </c>
      <c r="O7" s="12"/>
      <c r="P7" s="16">
        <f t="shared" si="3"/>
        <v>3154.0009913490399</v>
      </c>
      <c r="R7" s="359" t="s">
        <v>347</v>
      </c>
      <c r="S7" s="11">
        <v>3140.4387490449999</v>
      </c>
      <c r="T7" s="11">
        <v>5.4586040660000001E-2</v>
      </c>
      <c r="U7" s="11">
        <v>4.0051404678000002E-2</v>
      </c>
      <c r="V7" s="12"/>
      <c r="W7" s="11">
        <v>6.493375114</v>
      </c>
      <c r="X7" s="11">
        <v>3.1360322890000001</v>
      </c>
      <c r="Y7" s="11">
        <v>0.39558990199999999</v>
      </c>
      <c r="Z7" s="11">
        <v>42.966835138</v>
      </c>
      <c r="AB7" s="359" t="s">
        <v>347</v>
      </c>
      <c r="AC7" s="11">
        <v>3140.4387490449999</v>
      </c>
      <c r="AD7" s="13">
        <f t="shared" si="4"/>
        <v>1.1463068538600001</v>
      </c>
      <c r="AE7" s="11">
        <f t="shared" si="1"/>
        <v>12.415935450180001</v>
      </c>
      <c r="AF7" s="12"/>
      <c r="AG7" s="16">
        <f t="shared" si="5"/>
        <v>3154.0009913490399</v>
      </c>
    </row>
    <row r="8" spans="1:33" ht="26.4">
      <c r="A8" s="10" t="s">
        <v>85</v>
      </c>
      <c r="B8" s="11">
        <v>671.98862481200001</v>
      </c>
      <c r="C8" s="11">
        <v>4.9093562100000002E-2</v>
      </c>
      <c r="D8" s="11">
        <v>7.702264074E-3</v>
      </c>
      <c r="E8" s="12"/>
      <c r="F8" s="11">
        <v>2.1642491929999998</v>
      </c>
      <c r="G8" s="11">
        <v>3.906104499</v>
      </c>
      <c r="H8" s="11">
        <v>0.45656709499999998</v>
      </c>
      <c r="I8" s="11">
        <v>3.6941768420000001</v>
      </c>
      <c r="K8" s="10" t="s">
        <v>85</v>
      </c>
      <c r="L8" s="11">
        <v>671.98862481200001</v>
      </c>
      <c r="M8" s="13">
        <f t="shared" si="2"/>
        <v>1.0309648041000001</v>
      </c>
      <c r="N8" s="11">
        <f t="shared" si="0"/>
        <v>2.3877018629400002</v>
      </c>
      <c r="O8" s="12"/>
      <c r="P8" s="16">
        <f t="shared" si="3"/>
        <v>675.40729147904005</v>
      </c>
      <c r="R8" s="359" t="s">
        <v>348</v>
      </c>
      <c r="S8" s="11">
        <v>671.98862481200001</v>
      </c>
      <c r="T8" s="11">
        <v>4.9093562100000002E-2</v>
      </c>
      <c r="U8" s="11">
        <v>7.702264074E-3</v>
      </c>
      <c r="V8" s="12"/>
      <c r="W8" s="11">
        <v>2.1642491929999998</v>
      </c>
      <c r="X8" s="11">
        <v>3.906104499</v>
      </c>
      <c r="Y8" s="11">
        <v>0.45656709499999998</v>
      </c>
      <c r="Z8" s="11">
        <v>3.6941768420000001</v>
      </c>
      <c r="AB8" s="359" t="s">
        <v>348</v>
      </c>
      <c r="AC8" s="11">
        <v>671.98862481200001</v>
      </c>
      <c r="AD8" s="13">
        <f t="shared" si="4"/>
        <v>1.0309648041000001</v>
      </c>
      <c r="AE8" s="11">
        <f t="shared" si="1"/>
        <v>2.3877018629400002</v>
      </c>
      <c r="AF8" s="12"/>
      <c r="AG8" s="16">
        <f t="shared" si="5"/>
        <v>675.40729147904005</v>
      </c>
    </row>
    <row r="9" spans="1:33">
      <c r="A9" s="10" t="s">
        <v>89</v>
      </c>
      <c r="B9" s="11">
        <v>3863.1807893820001</v>
      </c>
      <c r="C9" s="11">
        <v>1.115262357095</v>
      </c>
      <c r="D9" s="11">
        <v>0.34221013366000003</v>
      </c>
      <c r="E9" s="12"/>
      <c r="F9" s="11">
        <v>21.4771</v>
      </c>
      <c r="G9" s="11">
        <v>81.532899999999998</v>
      </c>
      <c r="H9" s="11">
        <v>10.935</v>
      </c>
      <c r="I9" s="11">
        <v>3.5529999999999999E-2</v>
      </c>
      <c r="K9" s="10" t="s">
        <v>89</v>
      </c>
      <c r="L9" s="11">
        <v>3863.1807893820001</v>
      </c>
      <c r="M9" s="13">
        <f t="shared" si="2"/>
        <v>23.420509498994999</v>
      </c>
      <c r="N9" s="11">
        <f t="shared" si="0"/>
        <v>106.0851414346</v>
      </c>
      <c r="O9" s="12"/>
      <c r="P9" s="16">
        <f t="shared" si="3"/>
        <v>3992.6864403155951</v>
      </c>
      <c r="R9" s="359" t="s">
        <v>349</v>
      </c>
      <c r="S9" s="11">
        <v>3863.1807893820001</v>
      </c>
      <c r="T9" s="11">
        <v>1.115262357095</v>
      </c>
      <c r="U9" s="11">
        <v>0.34221013366000003</v>
      </c>
      <c r="V9" s="12"/>
      <c r="W9" s="11">
        <v>21.4771</v>
      </c>
      <c r="X9" s="11">
        <v>81.532899999999998</v>
      </c>
      <c r="Y9" s="11">
        <v>10.935</v>
      </c>
      <c r="Z9" s="11">
        <v>3.5529999999999999E-2</v>
      </c>
      <c r="AB9" s="359" t="s">
        <v>349</v>
      </c>
      <c r="AC9" s="11">
        <v>3863.1807893820001</v>
      </c>
      <c r="AD9" s="13">
        <f t="shared" si="4"/>
        <v>23.420509498994999</v>
      </c>
      <c r="AE9" s="11">
        <f t="shared" si="1"/>
        <v>106.0851414346</v>
      </c>
      <c r="AF9" s="12"/>
      <c r="AG9" s="16">
        <f t="shared" si="5"/>
        <v>3992.6864403155951</v>
      </c>
    </row>
    <row r="10" spans="1:33">
      <c r="A10" s="10" t="s">
        <v>93</v>
      </c>
      <c r="B10" s="11">
        <v>1863.1052718552</v>
      </c>
      <c r="C10" s="11">
        <v>4.1454177328600004</v>
      </c>
      <c r="D10" s="11">
        <v>2.5329587328599999E-2</v>
      </c>
      <c r="E10" s="12"/>
      <c r="F10" s="11">
        <v>2.000027303</v>
      </c>
      <c r="G10" s="11">
        <v>124.517411428</v>
      </c>
      <c r="H10" s="11">
        <v>7.7089303679999999</v>
      </c>
      <c r="I10" s="11">
        <v>14.236396474999999</v>
      </c>
      <c r="K10" s="10" t="s">
        <v>93</v>
      </c>
      <c r="L10" s="11">
        <v>1863.1052718552</v>
      </c>
      <c r="M10" s="13">
        <f t="shared" si="2"/>
        <v>87.053772390060004</v>
      </c>
      <c r="N10" s="11">
        <f t="shared" si="0"/>
        <v>7.8521720718659997</v>
      </c>
      <c r="O10" s="12"/>
      <c r="P10" s="16">
        <f t="shared" si="3"/>
        <v>1958.0112163171261</v>
      </c>
      <c r="R10" s="359" t="s">
        <v>350</v>
      </c>
      <c r="S10" s="11">
        <v>1863.1052718552</v>
      </c>
      <c r="T10" s="11">
        <v>4.1454177328600004</v>
      </c>
      <c r="U10" s="11">
        <v>2.5329587328599999E-2</v>
      </c>
      <c r="V10" s="12"/>
      <c r="W10" s="11">
        <v>2.000027303</v>
      </c>
      <c r="X10" s="11">
        <v>124.517411428</v>
      </c>
      <c r="Y10" s="11">
        <v>7.7089303679999999</v>
      </c>
      <c r="Z10" s="11">
        <v>14.236396474999999</v>
      </c>
      <c r="AB10" s="359" t="s">
        <v>350</v>
      </c>
      <c r="AC10" s="11">
        <v>1863.1052718552</v>
      </c>
      <c r="AD10" s="13">
        <f t="shared" si="4"/>
        <v>87.053772390060004</v>
      </c>
      <c r="AE10" s="11">
        <f t="shared" si="1"/>
        <v>7.8521720718659997</v>
      </c>
      <c r="AF10" s="12"/>
      <c r="AG10" s="16">
        <f t="shared" si="5"/>
        <v>1958.0112163171261</v>
      </c>
    </row>
    <row r="11" spans="1:33">
      <c r="A11" s="8" t="s">
        <v>96</v>
      </c>
      <c r="B11" s="9">
        <v>7.2891700137340001</v>
      </c>
      <c r="C11" s="9">
        <v>6.3195687320399996</v>
      </c>
      <c r="D11" s="9">
        <v>0</v>
      </c>
      <c r="E11" s="9">
        <v>0</v>
      </c>
      <c r="F11" s="9">
        <v>0</v>
      </c>
      <c r="G11" s="9">
        <v>0</v>
      </c>
      <c r="H11" s="9">
        <v>8.5345845649999994</v>
      </c>
      <c r="I11" s="9">
        <v>0</v>
      </c>
      <c r="K11" s="8" t="s">
        <v>96</v>
      </c>
      <c r="L11" s="14">
        <v>7.2891700137340001</v>
      </c>
      <c r="M11" s="14">
        <f>C11*21</f>
        <v>132.71094337283998</v>
      </c>
      <c r="N11" s="14">
        <v>0</v>
      </c>
      <c r="O11" s="14">
        <v>0</v>
      </c>
      <c r="P11" s="15">
        <f t="shared" si="3"/>
        <v>140.00011338657399</v>
      </c>
      <c r="R11" s="358" t="s">
        <v>351</v>
      </c>
      <c r="S11" s="9">
        <v>7.2891700137340001</v>
      </c>
      <c r="T11" s="9">
        <v>6.3195687320399996</v>
      </c>
      <c r="U11" s="9">
        <v>0</v>
      </c>
      <c r="V11" s="9">
        <v>0</v>
      </c>
      <c r="W11" s="9">
        <v>0</v>
      </c>
      <c r="X11" s="9">
        <v>0</v>
      </c>
      <c r="Y11" s="9">
        <v>8.5345845649999994</v>
      </c>
      <c r="Z11" s="9">
        <v>0</v>
      </c>
      <c r="AB11" s="358" t="s">
        <v>351</v>
      </c>
      <c r="AC11" s="14">
        <v>7.2891700137340001</v>
      </c>
      <c r="AD11" s="14">
        <f>T11*21</f>
        <v>132.71094337283998</v>
      </c>
      <c r="AE11" s="14">
        <v>0</v>
      </c>
      <c r="AF11" s="14">
        <v>0</v>
      </c>
      <c r="AG11" s="15">
        <f t="shared" si="5"/>
        <v>140.00011338657399</v>
      </c>
    </row>
    <row r="12" spans="1:33">
      <c r="A12" s="10" t="s">
        <v>99</v>
      </c>
      <c r="B12" s="11">
        <v>4.5476964000000004</v>
      </c>
      <c r="C12" s="11">
        <v>1.55854395</v>
      </c>
      <c r="D12" s="11">
        <v>0</v>
      </c>
      <c r="E12" s="12"/>
      <c r="F12" s="11">
        <v>0</v>
      </c>
      <c r="G12" s="11">
        <v>0</v>
      </c>
      <c r="H12" s="11">
        <v>3.0859200000000002</v>
      </c>
      <c r="I12" s="11">
        <v>0</v>
      </c>
      <c r="K12" s="10" t="s">
        <v>99</v>
      </c>
      <c r="L12" s="11">
        <v>4.5476964000000004</v>
      </c>
      <c r="M12" s="11">
        <f>C12*21</f>
        <v>32.72942295</v>
      </c>
      <c r="N12" s="11">
        <v>0</v>
      </c>
      <c r="O12" s="12"/>
      <c r="P12" s="16">
        <f t="shared" si="3"/>
        <v>37.27711935</v>
      </c>
      <c r="R12" s="359" t="s">
        <v>352</v>
      </c>
      <c r="S12" s="11">
        <v>4.5476964000000004</v>
      </c>
      <c r="T12" s="11">
        <v>1.55854395</v>
      </c>
      <c r="U12" s="11">
        <v>0</v>
      </c>
      <c r="V12" s="12"/>
      <c r="W12" s="11">
        <v>0</v>
      </c>
      <c r="X12" s="11">
        <v>0</v>
      </c>
      <c r="Y12" s="11">
        <v>3.0859200000000002</v>
      </c>
      <c r="Z12" s="11">
        <v>0</v>
      </c>
      <c r="AB12" s="359" t="s">
        <v>352</v>
      </c>
      <c r="AC12" s="11">
        <v>4.5476964000000004</v>
      </c>
      <c r="AD12" s="11">
        <f>T12*21</f>
        <v>32.72942295</v>
      </c>
      <c r="AE12" s="11">
        <v>0</v>
      </c>
      <c r="AF12" s="12"/>
      <c r="AG12" s="16">
        <f t="shared" si="5"/>
        <v>37.27711935</v>
      </c>
    </row>
    <row r="13" spans="1:33">
      <c r="A13" s="10" t="s">
        <v>102</v>
      </c>
      <c r="B13" s="11">
        <v>2.7414736137340001</v>
      </c>
      <c r="C13" s="11">
        <v>4.7610247820399998</v>
      </c>
      <c r="D13" s="11">
        <v>0</v>
      </c>
      <c r="E13" s="12"/>
      <c r="F13" s="11">
        <v>0</v>
      </c>
      <c r="G13" s="11">
        <v>0</v>
      </c>
      <c r="H13" s="11">
        <v>5.4486645649999996</v>
      </c>
      <c r="I13" s="11">
        <v>0</v>
      </c>
      <c r="K13" s="10" t="s">
        <v>102</v>
      </c>
      <c r="L13" s="11">
        <v>2.7414736137340001</v>
      </c>
      <c r="M13" s="11">
        <f>C13*21</f>
        <v>99.981520422839992</v>
      </c>
      <c r="N13" s="11">
        <v>0</v>
      </c>
      <c r="O13" s="12"/>
      <c r="P13" s="16">
        <f t="shared" si="3"/>
        <v>102.72299403657399</v>
      </c>
      <c r="R13" s="359" t="s">
        <v>353</v>
      </c>
      <c r="S13" s="11">
        <v>2.7414736137340001</v>
      </c>
      <c r="T13" s="11">
        <v>4.7610247820399998</v>
      </c>
      <c r="U13" s="11">
        <v>0</v>
      </c>
      <c r="V13" s="12"/>
      <c r="W13" s="11">
        <v>0</v>
      </c>
      <c r="X13" s="11">
        <v>0</v>
      </c>
      <c r="Y13" s="11">
        <v>5.4486645649999996</v>
      </c>
      <c r="Z13" s="11">
        <v>0</v>
      </c>
      <c r="AB13" s="359" t="s">
        <v>353</v>
      </c>
      <c r="AC13" s="11">
        <v>2.7414736137340001</v>
      </c>
      <c r="AD13" s="11">
        <f>T13*21</f>
        <v>99.981520422839992</v>
      </c>
      <c r="AE13" s="11">
        <v>0</v>
      </c>
      <c r="AF13" s="12"/>
      <c r="AG13" s="16">
        <f t="shared" si="5"/>
        <v>102.72299403657399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724.01678683861201</v>
      </c>
      <c r="M15" s="14">
        <f>C16*21</f>
        <v>0</v>
      </c>
      <c r="N15" s="14">
        <f>D16*310</f>
        <v>0.17050000000000001</v>
      </c>
      <c r="O15" s="14">
        <v>219.883296877551</v>
      </c>
      <c r="P15" s="15">
        <f t="shared" si="3"/>
        <v>944.0705837161629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724.01678683861201</v>
      </c>
      <c r="AD15" s="14">
        <f>T16*21</f>
        <v>0</v>
      </c>
      <c r="AE15" s="14">
        <f>U16*310</f>
        <v>0.17050000000000001</v>
      </c>
      <c r="AF15" s="14">
        <v>219.883296877551</v>
      </c>
      <c r="AG15" s="15">
        <f t="shared" si="5"/>
        <v>944.0705837161629</v>
      </c>
    </row>
    <row r="16" spans="1:33" ht="26.4">
      <c r="A16" s="8" t="s">
        <v>74</v>
      </c>
      <c r="B16" s="9">
        <v>724.01678683861201</v>
      </c>
      <c r="C16" s="9">
        <v>0</v>
      </c>
      <c r="D16" s="9">
        <v>5.5000000000000003E-4</v>
      </c>
      <c r="E16" s="9">
        <v>219.883296877551</v>
      </c>
      <c r="F16" s="9">
        <v>3.8999999999999998E-3</v>
      </c>
      <c r="G16" s="9">
        <v>0.61106000000000005</v>
      </c>
      <c r="H16" s="9">
        <v>3.4657200000000001</v>
      </c>
      <c r="I16" s="9">
        <v>0.1069</v>
      </c>
      <c r="K16" s="8" t="s">
        <v>78</v>
      </c>
      <c r="L16" s="14">
        <v>714.07360051861201</v>
      </c>
      <c r="M16" s="14">
        <v>0</v>
      </c>
      <c r="N16" s="14">
        <v>0</v>
      </c>
      <c r="O16" s="14">
        <v>0</v>
      </c>
      <c r="P16" s="15">
        <f t="shared" si="3"/>
        <v>714.07360051861201</v>
      </c>
      <c r="R16" s="358" t="s">
        <v>356</v>
      </c>
      <c r="S16" s="9">
        <v>724.01678683861201</v>
      </c>
      <c r="T16" s="9">
        <v>0</v>
      </c>
      <c r="U16" s="9">
        <v>5.5000000000000003E-4</v>
      </c>
      <c r="V16" s="9">
        <v>219.883296877551</v>
      </c>
      <c r="W16" s="9">
        <v>3.8999999999999998E-3</v>
      </c>
      <c r="X16" s="9">
        <v>0.61106000000000005</v>
      </c>
      <c r="Y16" s="9">
        <v>3.4657200000000001</v>
      </c>
      <c r="Z16" s="9">
        <v>0.1069</v>
      </c>
      <c r="AB16" s="358" t="s">
        <v>357</v>
      </c>
      <c r="AC16" s="14">
        <v>714.07360051861201</v>
      </c>
      <c r="AD16" s="14">
        <v>0</v>
      </c>
      <c r="AE16" s="14">
        <v>0</v>
      </c>
      <c r="AF16" s="14">
        <v>0</v>
      </c>
      <c r="AG16" s="15">
        <f t="shared" si="5"/>
        <v>714.07360051861201</v>
      </c>
    </row>
    <row r="17" spans="1:33">
      <c r="A17" s="8" t="s">
        <v>78</v>
      </c>
      <c r="B17" s="9">
        <v>714.07360051861201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683.42090995660499</v>
      </c>
      <c r="M17" s="12"/>
      <c r="N17" s="12"/>
      <c r="O17" s="12"/>
      <c r="P17" s="16">
        <f t="shared" si="3"/>
        <v>683.42090995660499</v>
      </c>
      <c r="R17" s="358" t="s">
        <v>357</v>
      </c>
      <c r="S17" s="9">
        <v>714.07360051861201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683.42090995660499</v>
      </c>
      <c r="AD17" s="12"/>
      <c r="AE17" s="12"/>
      <c r="AF17" s="12"/>
      <c r="AG17" s="16">
        <f t="shared" si="5"/>
        <v>683.42090995660499</v>
      </c>
    </row>
    <row r="18" spans="1:33">
      <c r="A18" s="10" t="s">
        <v>82</v>
      </c>
      <c r="B18" s="11">
        <v>683.42090995660499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3.8325</v>
      </c>
      <c r="M18" s="12"/>
      <c r="N18" s="12"/>
      <c r="O18" s="12"/>
      <c r="P18" s="16">
        <f t="shared" si="3"/>
        <v>3.8325</v>
      </c>
      <c r="R18" s="359" t="s">
        <v>358</v>
      </c>
      <c r="S18" s="11">
        <v>683.42090995660499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3.8325</v>
      </c>
      <c r="AD18" s="12"/>
      <c r="AE18" s="12"/>
      <c r="AF18" s="12"/>
      <c r="AG18" s="16">
        <f t="shared" si="5"/>
        <v>3.8325</v>
      </c>
    </row>
    <row r="19" spans="1:33">
      <c r="A19" s="10" t="s">
        <v>86</v>
      </c>
      <c r="B19" s="11">
        <v>3.8325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13.899157272</v>
      </c>
      <c r="M19" s="12"/>
      <c r="N19" s="12"/>
      <c r="O19" s="12"/>
      <c r="P19" s="16">
        <f t="shared" si="3"/>
        <v>13.899157272</v>
      </c>
      <c r="R19" s="359" t="s">
        <v>359</v>
      </c>
      <c r="S19" s="11">
        <v>3.8325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13.899157272</v>
      </c>
      <c r="AD19" s="12"/>
      <c r="AE19" s="12"/>
      <c r="AF19" s="12"/>
      <c r="AG19" s="16">
        <f t="shared" si="5"/>
        <v>13.899157272</v>
      </c>
    </row>
    <row r="20" spans="1:33">
      <c r="A20" s="10" t="s">
        <v>90</v>
      </c>
      <c r="B20" s="11">
        <v>13.899157272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12.9210332900072</v>
      </c>
      <c r="M20" s="12"/>
      <c r="N20" s="12"/>
      <c r="O20" s="12"/>
      <c r="P20" s="16">
        <f t="shared" si="3"/>
        <v>12.9210332900072</v>
      </c>
      <c r="R20" s="359" t="s">
        <v>360</v>
      </c>
      <c r="S20" s="11">
        <v>13.899157272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12.9210332900072</v>
      </c>
      <c r="AD20" s="12"/>
      <c r="AE20" s="12"/>
      <c r="AF20" s="12"/>
      <c r="AG20" s="16">
        <f t="shared" si="5"/>
        <v>12.9210332900072</v>
      </c>
    </row>
    <row r="21" spans="1:33">
      <c r="A21" s="10" t="s">
        <v>94</v>
      </c>
      <c r="B21" s="11">
        <v>12.9210332900072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0.88798632</v>
      </c>
      <c r="M21" s="14">
        <v>0</v>
      </c>
      <c r="N21" s="14">
        <v>0</v>
      </c>
      <c r="O21" s="14">
        <v>0</v>
      </c>
      <c r="P21" s="15">
        <f t="shared" si="3"/>
        <v>0.88798632</v>
      </c>
      <c r="R21" s="359" t="s">
        <v>361</v>
      </c>
      <c r="S21" s="11">
        <v>12.9210332900072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0.88798632</v>
      </c>
      <c r="AD21" s="14">
        <v>0</v>
      </c>
      <c r="AE21" s="14">
        <v>0</v>
      </c>
      <c r="AF21" s="14">
        <v>0</v>
      </c>
      <c r="AG21" s="15">
        <f t="shared" si="5"/>
        <v>0.88798632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8.4713199999999992E-3</v>
      </c>
      <c r="M22" s="11">
        <v>0</v>
      </c>
      <c r="N22" s="12"/>
      <c r="O22" s="12"/>
      <c r="P22" s="16">
        <f t="shared" si="3"/>
        <v>8.4713199999999992E-3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8.4713199999999992E-3</v>
      </c>
      <c r="AD22" s="11">
        <v>0</v>
      </c>
      <c r="AE22" s="12"/>
      <c r="AF22" s="12"/>
      <c r="AG22" s="16">
        <f t="shared" si="5"/>
        <v>8.4713199999999992E-3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9.0551999999999992</v>
      </c>
      <c r="M23" s="14">
        <v>0</v>
      </c>
      <c r="N23" s="14">
        <v>0</v>
      </c>
      <c r="O23" s="14">
        <v>0</v>
      </c>
      <c r="P23" s="15">
        <f t="shared" si="3"/>
        <v>9.0551999999999992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9.0551999999999992</v>
      </c>
      <c r="AD23" s="14">
        <v>0</v>
      </c>
      <c r="AE23" s="14">
        <v>0</v>
      </c>
      <c r="AF23" s="14">
        <v>0</v>
      </c>
      <c r="AG23" s="15">
        <f t="shared" si="5"/>
        <v>9.0551999999999992</v>
      </c>
    </row>
    <row r="24" spans="1:33">
      <c r="A24" s="8" t="s">
        <v>97</v>
      </c>
      <c r="B24" s="9">
        <v>0.88798632</v>
      </c>
      <c r="C24" s="9">
        <v>0</v>
      </c>
      <c r="D24" s="9">
        <v>0</v>
      </c>
      <c r="E24" s="9">
        <v>0</v>
      </c>
      <c r="F24" s="9">
        <v>1E-3</v>
      </c>
      <c r="G24" s="9">
        <v>0.59509000000000001</v>
      </c>
      <c r="H24" s="9">
        <v>0</v>
      </c>
      <c r="I24" s="9">
        <v>0.1011</v>
      </c>
      <c r="K24" s="10" t="s">
        <v>105</v>
      </c>
      <c r="L24" s="11">
        <v>9.0185333333333393</v>
      </c>
      <c r="M24" s="12"/>
      <c r="N24" s="12"/>
      <c r="O24" s="12"/>
      <c r="P24" s="16">
        <f t="shared" si="3"/>
        <v>9.0185333333333393</v>
      </c>
      <c r="R24" s="358" t="s">
        <v>364</v>
      </c>
      <c r="S24" s="9">
        <v>0.88798632</v>
      </c>
      <c r="T24" s="9">
        <v>0</v>
      </c>
      <c r="U24" s="9">
        <v>0</v>
      </c>
      <c r="V24" s="9">
        <v>0</v>
      </c>
      <c r="W24" s="9">
        <v>1E-3</v>
      </c>
      <c r="X24" s="9">
        <v>0.59509000000000001</v>
      </c>
      <c r="Y24" s="9">
        <v>0</v>
      </c>
      <c r="Z24" s="9">
        <v>0.1011</v>
      </c>
      <c r="AB24" s="359" t="s">
        <v>368</v>
      </c>
      <c r="AC24" s="11">
        <v>9.0185333333333393</v>
      </c>
      <c r="AD24" s="12"/>
      <c r="AE24" s="12"/>
      <c r="AF24" s="12"/>
      <c r="AG24" s="16">
        <f t="shared" si="5"/>
        <v>9.0185333333333393</v>
      </c>
    </row>
    <row r="25" spans="1:33">
      <c r="A25" s="10" t="s">
        <v>100</v>
      </c>
      <c r="B25" s="11">
        <v>8.4713199999999992E-3</v>
      </c>
      <c r="C25" s="11">
        <v>0</v>
      </c>
      <c r="D25" s="12"/>
      <c r="E25" s="12"/>
      <c r="F25" s="11">
        <v>1E-3</v>
      </c>
      <c r="G25" s="11">
        <v>5.0000000000000001E-3</v>
      </c>
      <c r="H25" s="11">
        <v>0</v>
      </c>
      <c r="I25" s="11">
        <v>0</v>
      </c>
      <c r="K25" s="10" t="s">
        <v>107</v>
      </c>
      <c r="L25" s="11">
        <v>3.6666666666666702E-2</v>
      </c>
      <c r="M25" s="12"/>
      <c r="N25" s="12"/>
      <c r="O25" s="12"/>
      <c r="P25" s="16">
        <f t="shared" si="3"/>
        <v>3.6666666666666702E-2</v>
      </c>
      <c r="R25" s="359" t="s">
        <v>365</v>
      </c>
      <c r="S25" s="11">
        <v>8.4713199999999992E-3</v>
      </c>
      <c r="T25" s="11">
        <v>0</v>
      </c>
      <c r="U25" s="12"/>
      <c r="V25" s="12"/>
      <c r="W25" s="11">
        <v>1E-3</v>
      </c>
      <c r="X25" s="11">
        <v>5.0000000000000001E-3</v>
      </c>
      <c r="Y25" s="11">
        <v>0</v>
      </c>
      <c r="Z25" s="11">
        <v>0</v>
      </c>
      <c r="AB25" s="359" t="s">
        <v>369</v>
      </c>
      <c r="AC25" s="11">
        <v>3.6666666666666702E-2</v>
      </c>
      <c r="AD25" s="12"/>
      <c r="AE25" s="12"/>
      <c r="AF25" s="12"/>
      <c r="AG25" s="16">
        <f t="shared" si="5"/>
        <v>3.6666666666666702E-2</v>
      </c>
    </row>
    <row r="26" spans="1:33" ht="26.4">
      <c r="A26" s="122" t="s">
        <v>194</v>
      </c>
      <c r="B26" s="123">
        <v>0.87951500000000005</v>
      </c>
      <c r="C26" s="123">
        <v>0</v>
      </c>
      <c r="D26" s="123">
        <v>0</v>
      </c>
      <c r="E26" s="123">
        <v>0</v>
      </c>
      <c r="F26" s="123">
        <v>0</v>
      </c>
      <c r="G26" s="123">
        <v>0.59009</v>
      </c>
      <c r="H26" s="123">
        <v>0</v>
      </c>
      <c r="I26" s="123">
        <v>0.1011</v>
      </c>
      <c r="K26" s="8" t="s">
        <v>109</v>
      </c>
      <c r="L26" s="14">
        <v>0</v>
      </c>
      <c r="M26" s="14">
        <v>0</v>
      </c>
      <c r="N26" s="14">
        <v>0</v>
      </c>
      <c r="O26" s="14">
        <v>219.883296877551</v>
      </c>
      <c r="P26" s="15">
        <f t="shared" si="3"/>
        <v>219.883296877551</v>
      </c>
      <c r="R26" s="359" t="s">
        <v>366</v>
      </c>
      <c r="S26" s="123">
        <v>0.87951500000000005</v>
      </c>
      <c r="T26" s="123">
        <v>0</v>
      </c>
      <c r="U26" s="123">
        <v>0</v>
      </c>
      <c r="V26" s="123">
        <v>0</v>
      </c>
      <c r="W26" s="123">
        <v>0</v>
      </c>
      <c r="X26" s="123">
        <v>0.59009</v>
      </c>
      <c r="Y26" s="123">
        <v>0</v>
      </c>
      <c r="Z26" s="123">
        <v>0.1011</v>
      </c>
      <c r="AB26" s="358" t="s">
        <v>373</v>
      </c>
      <c r="AC26" s="14">
        <v>0</v>
      </c>
      <c r="AD26" s="14">
        <v>0</v>
      </c>
      <c r="AE26" s="14">
        <v>0</v>
      </c>
      <c r="AF26" s="14">
        <v>219.883296877551</v>
      </c>
      <c r="AG26" s="15">
        <f t="shared" si="5"/>
        <v>219.883296877551</v>
      </c>
    </row>
    <row r="27" spans="1:33" ht="26.4">
      <c r="A27" s="8" t="s">
        <v>103</v>
      </c>
      <c r="B27" s="9">
        <v>9.0551999999999992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1.4961199999999999</v>
      </c>
      <c r="I27" s="9">
        <v>0</v>
      </c>
      <c r="K27" s="10" t="s">
        <v>111</v>
      </c>
      <c r="L27" s="12"/>
      <c r="M27" s="12"/>
      <c r="N27" s="12"/>
      <c r="O27" s="11">
        <v>77.333444377551004</v>
      </c>
      <c r="P27" s="16">
        <f t="shared" si="3"/>
        <v>77.333444377551004</v>
      </c>
      <c r="R27" s="358" t="s">
        <v>367</v>
      </c>
      <c r="S27" s="9">
        <v>9.0551999999999992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1.4961199999999999</v>
      </c>
      <c r="Z27" s="9">
        <v>0</v>
      </c>
      <c r="AB27" s="359" t="s">
        <v>374</v>
      </c>
      <c r="AC27" s="12"/>
      <c r="AD27" s="12"/>
      <c r="AE27" s="12"/>
      <c r="AF27" s="11">
        <v>77.333444377551004</v>
      </c>
      <c r="AG27" s="16">
        <f t="shared" si="5"/>
        <v>77.333444377551004</v>
      </c>
    </row>
    <row r="28" spans="1:33">
      <c r="A28" s="10" t="s">
        <v>105</v>
      </c>
      <c r="B28" s="11">
        <v>9.0185333333333393</v>
      </c>
      <c r="C28" s="12"/>
      <c r="D28" s="12"/>
      <c r="E28" s="12"/>
      <c r="F28" s="123">
        <v>0</v>
      </c>
      <c r="G28" s="123">
        <v>0</v>
      </c>
      <c r="H28" s="123">
        <v>0</v>
      </c>
      <c r="I28" s="123">
        <v>0</v>
      </c>
      <c r="K28" s="10" t="s">
        <v>113</v>
      </c>
      <c r="L28" s="12"/>
      <c r="M28" s="12"/>
      <c r="N28" s="12"/>
      <c r="O28" s="11">
        <v>99.607024999999993</v>
      </c>
      <c r="P28" s="16">
        <f t="shared" si="3"/>
        <v>99.607024999999993</v>
      </c>
      <c r="R28" s="359" t="s">
        <v>368</v>
      </c>
      <c r="S28" s="11">
        <v>9.0185333333333393</v>
      </c>
      <c r="T28" s="12"/>
      <c r="U28" s="12"/>
      <c r="V28" s="12"/>
      <c r="W28" s="123">
        <v>0</v>
      </c>
      <c r="X28" s="123">
        <v>0</v>
      </c>
      <c r="Y28" s="123">
        <v>0</v>
      </c>
      <c r="Z28" s="123">
        <v>0</v>
      </c>
      <c r="AB28" s="359" t="s">
        <v>375</v>
      </c>
      <c r="AC28" s="12"/>
      <c r="AD28" s="12"/>
      <c r="AE28" s="12"/>
      <c r="AF28" s="11">
        <v>99.607024999999993</v>
      </c>
      <c r="AG28" s="16">
        <f t="shared" si="5"/>
        <v>99.607024999999993</v>
      </c>
    </row>
    <row r="29" spans="1:33">
      <c r="A29" s="10" t="s">
        <v>107</v>
      </c>
      <c r="B29" s="11">
        <v>3.6666666666666702E-2</v>
      </c>
      <c r="C29" s="12"/>
      <c r="D29" s="12"/>
      <c r="E29" s="12"/>
      <c r="F29" s="123">
        <v>0</v>
      </c>
      <c r="G29" s="123">
        <v>0</v>
      </c>
      <c r="H29" s="123">
        <v>0</v>
      </c>
      <c r="I29" s="123">
        <v>0</v>
      </c>
      <c r="K29" s="10" t="s">
        <v>115</v>
      </c>
      <c r="L29" s="12"/>
      <c r="M29" s="12"/>
      <c r="N29" s="12"/>
      <c r="O29" s="11">
        <v>42.9428275</v>
      </c>
      <c r="P29" s="16">
        <f t="shared" si="3"/>
        <v>42.9428275</v>
      </c>
      <c r="R29" s="359" t="s">
        <v>369</v>
      </c>
      <c r="S29" s="11">
        <v>3.6666666666666702E-2</v>
      </c>
      <c r="T29" s="12"/>
      <c r="U29" s="12"/>
      <c r="V29" s="12"/>
      <c r="W29" s="123">
        <v>0</v>
      </c>
      <c r="X29" s="123">
        <v>0</v>
      </c>
      <c r="Y29" s="123">
        <v>0</v>
      </c>
      <c r="Z29" s="123">
        <v>0</v>
      </c>
      <c r="AB29" s="359" t="s">
        <v>379</v>
      </c>
      <c r="AC29" s="12"/>
      <c r="AD29" s="12"/>
      <c r="AE29" s="12"/>
      <c r="AF29" s="11">
        <v>42.9428275</v>
      </c>
      <c r="AG29" s="16">
        <f t="shared" si="5"/>
        <v>42.9428275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23">
        <v>0</v>
      </c>
      <c r="G30" s="123">
        <v>0</v>
      </c>
      <c r="H30" s="123">
        <v>1.4930000000000001</v>
      </c>
      <c r="I30" s="123">
        <v>0</v>
      </c>
      <c r="K30" s="8" t="s">
        <v>147</v>
      </c>
      <c r="L30" s="14">
        <v>0</v>
      </c>
      <c r="M30" s="14">
        <v>0</v>
      </c>
      <c r="N30" s="14">
        <f>N31</f>
        <v>0.17050000000000001</v>
      </c>
      <c r="O30" s="14">
        <v>0</v>
      </c>
      <c r="P30" s="16">
        <f t="shared" si="3"/>
        <v>0.17050000000000001</v>
      </c>
      <c r="R30" s="359" t="s">
        <v>370</v>
      </c>
      <c r="S30" s="11">
        <v>0</v>
      </c>
      <c r="T30" s="12"/>
      <c r="U30" s="12"/>
      <c r="V30" s="12"/>
      <c r="W30" s="123">
        <v>0</v>
      </c>
      <c r="X30" s="123">
        <v>0</v>
      </c>
      <c r="Y30" s="123">
        <v>1.4930000000000001</v>
      </c>
      <c r="Z30" s="123">
        <v>0</v>
      </c>
      <c r="AB30" s="358" t="s">
        <v>380</v>
      </c>
      <c r="AC30" s="14">
        <v>0</v>
      </c>
      <c r="AD30" s="14">
        <v>0</v>
      </c>
      <c r="AE30" s="14">
        <f>AE31</f>
        <v>0.17050000000000001</v>
      </c>
      <c r="AF30" s="14">
        <v>0</v>
      </c>
      <c r="AG30" s="16">
        <f t="shared" si="5"/>
        <v>0.17050000000000001</v>
      </c>
    </row>
    <row r="31" spans="1:33">
      <c r="A31" s="122" t="s">
        <v>193</v>
      </c>
      <c r="B31" s="11">
        <v>0</v>
      </c>
      <c r="C31" s="12"/>
      <c r="D31" s="12"/>
      <c r="E31" s="12"/>
      <c r="F31" s="123">
        <v>0</v>
      </c>
      <c r="G31" s="123">
        <v>0</v>
      </c>
      <c r="H31" s="123">
        <v>3.1199999999999999E-3</v>
      </c>
      <c r="I31" s="123">
        <v>0</v>
      </c>
      <c r="K31" s="10" t="s">
        <v>148</v>
      </c>
      <c r="L31" s="12"/>
      <c r="M31" s="12"/>
      <c r="N31" s="12">
        <f>D41*310</f>
        <v>0.17050000000000001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23">
        <v>0</v>
      </c>
      <c r="X31" s="123">
        <v>0</v>
      </c>
      <c r="Y31" s="123">
        <v>3.1199999999999999E-3</v>
      </c>
      <c r="Z31" s="123">
        <v>0</v>
      </c>
      <c r="AB31" s="10" t="s">
        <v>412</v>
      </c>
      <c r="AC31" s="12"/>
      <c r="AD31" s="12"/>
      <c r="AE31" s="12">
        <f>U41*310</f>
        <v>0.17050000000000001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-10336.5304369326</v>
      </c>
      <c r="M32" s="14">
        <f>C46*21</f>
        <v>2620.8022176144273</v>
      </c>
      <c r="N32" s="14">
        <f>D46*310</f>
        <v>2182.2158318631568</v>
      </c>
      <c r="O32" s="14">
        <v>0</v>
      </c>
      <c r="P32" s="15">
        <f t="shared" si="3"/>
        <v>-5533.5123874550154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-10336.5304369326</v>
      </c>
      <c r="AD32" s="14">
        <f>T46*21</f>
        <v>2620.8022176144273</v>
      </c>
      <c r="AE32" s="14">
        <f>U46*310</f>
        <v>2182.2158318631568</v>
      </c>
      <c r="AF32" s="14">
        <v>0</v>
      </c>
      <c r="AG32" s="15">
        <f t="shared" ref="AG32:AG51" si="6">SUM(AC32:AF32)</f>
        <v>-5533.5123874550154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219.883296877551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2570.9700769199999</v>
      </c>
      <c r="N33" s="14">
        <f>D47*310</f>
        <v>154.37969462291034</v>
      </c>
      <c r="O33" s="14">
        <v>0</v>
      </c>
      <c r="P33" s="15">
        <f t="shared" si="3"/>
        <v>2725.3497715429103</v>
      </c>
      <c r="R33" s="358" t="s">
        <v>373</v>
      </c>
      <c r="S33" s="9">
        <v>0</v>
      </c>
      <c r="T33" s="9">
        <v>0</v>
      </c>
      <c r="U33" s="9">
        <v>0</v>
      </c>
      <c r="V33" s="9">
        <v>219.883296877551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2570.9700769199999</v>
      </c>
      <c r="AE33" s="14">
        <f>U47*310</f>
        <v>154.37969462291034</v>
      </c>
      <c r="AF33" s="14">
        <v>0</v>
      </c>
      <c r="AG33" s="15">
        <f t="shared" si="6"/>
        <v>2725.3497715429103</v>
      </c>
    </row>
    <row r="34" spans="1:33">
      <c r="A34" s="10" t="s">
        <v>111</v>
      </c>
      <c r="B34" s="12"/>
      <c r="C34" s="12"/>
      <c r="D34" s="12"/>
      <c r="E34" s="11">
        <v>77.333444377551004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2498.200593</v>
      </c>
      <c r="N34" s="12"/>
      <c r="O34" s="12"/>
      <c r="P34" s="16">
        <f t="shared" si="3"/>
        <v>2498.200593</v>
      </c>
      <c r="R34" s="359" t="s">
        <v>374</v>
      </c>
      <c r="S34" s="12"/>
      <c r="T34" s="12"/>
      <c r="U34" s="12"/>
      <c r="V34" s="11">
        <v>77.333444377551004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2498.200593</v>
      </c>
      <c r="AE34" s="12"/>
      <c r="AF34" s="12"/>
      <c r="AG34" s="16">
        <f t="shared" si="6"/>
        <v>2498.200593</v>
      </c>
    </row>
    <row r="35" spans="1:33">
      <c r="A35" s="10" t="s">
        <v>113</v>
      </c>
      <c r="B35" s="12"/>
      <c r="C35" s="12"/>
      <c r="D35" s="12"/>
      <c r="E35" s="11">
        <v>99.607024999999993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72.769483919999999</v>
      </c>
      <c r="N35" s="11">
        <f>D49*310</f>
        <v>154.37969462291034</v>
      </c>
      <c r="O35" s="12"/>
      <c r="P35" s="16">
        <f t="shared" si="3"/>
        <v>227.14917854291033</v>
      </c>
      <c r="R35" s="359" t="s">
        <v>375</v>
      </c>
      <c r="S35" s="12"/>
      <c r="T35" s="12"/>
      <c r="U35" s="12"/>
      <c r="V35" s="11">
        <v>99.607024999999993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72.769483919999999</v>
      </c>
      <c r="AE35" s="11">
        <f>U49*310</f>
        <v>154.37969462291034</v>
      </c>
      <c r="AF35" s="12"/>
      <c r="AG35" s="16">
        <f t="shared" si="6"/>
        <v>227.14917854291033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-10335.814836666699</v>
      </c>
      <c r="M36" s="14">
        <v>0</v>
      </c>
      <c r="N36" s="14">
        <v>0</v>
      </c>
      <c r="O36" s="14">
        <v>0</v>
      </c>
      <c r="P36" s="15">
        <f t="shared" si="3"/>
        <v>-10335.814836666699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-10335.814836666699</v>
      </c>
      <c r="AD36" s="14">
        <v>0</v>
      </c>
      <c r="AE36" s="14">
        <v>0</v>
      </c>
      <c r="AF36" s="14">
        <v>0</v>
      </c>
      <c r="AG36" s="15">
        <f t="shared" si="6"/>
        <v>-10335.814836666699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-6885.5086366667301</v>
      </c>
      <c r="M37" s="12"/>
      <c r="N37" s="12"/>
      <c r="O37" s="12"/>
      <c r="P37" s="16">
        <f t="shared" si="3"/>
        <v>-6885.5086366667301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-6885.5086366667301</v>
      </c>
      <c r="AD37" s="12"/>
      <c r="AE37" s="12"/>
      <c r="AF37" s="12"/>
      <c r="AG37" s="16">
        <f t="shared" si="6"/>
        <v>-6885.5086366667301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-3450.3062</v>
      </c>
      <c r="M38" s="12"/>
      <c r="N38" s="12"/>
      <c r="O38" s="12"/>
      <c r="P38" s="16">
        <f t="shared" si="3"/>
        <v>-3450.3062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-3450.3062</v>
      </c>
      <c r="AD38" s="12"/>
      <c r="AE38" s="12"/>
      <c r="AF38" s="12"/>
      <c r="AG38" s="16">
        <f t="shared" si="6"/>
        <v>-3450.3062</v>
      </c>
    </row>
    <row r="39" spans="1:33" ht="26.4">
      <c r="A39" s="10" t="s">
        <v>115</v>
      </c>
      <c r="B39" s="12"/>
      <c r="C39" s="12"/>
      <c r="D39" s="12"/>
      <c r="E39" s="11">
        <v>42.9428275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49.832140694425739</v>
      </c>
      <c r="N39" s="14">
        <f>D57*310</f>
        <v>2027.8361372402449</v>
      </c>
      <c r="O39" s="14">
        <v>0</v>
      </c>
      <c r="P39" s="15">
        <f t="shared" si="3"/>
        <v>2077.6682779346706</v>
      </c>
      <c r="R39" s="359" t="s">
        <v>379</v>
      </c>
      <c r="S39" s="12"/>
      <c r="T39" s="12"/>
      <c r="U39" s="12"/>
      <c r="V39" s="11">
        <v>42.9428275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49.832140694425739</v>
      </c>
      <c r="AE39" s="14">
        <f>U57*310</f>
        <v>2027.8361372402449</v>
      </c>
      <c r="AF39" s="14">
        <v>0</v>
      </c>
      <c r="AG39" s="15">
        <f t="shared" si="6"/>
        <v>2077.6682779346706</v>
      </c>
    </row>
    <row r="40" spans="1:33" ht="26.4">
      <c r="A40" s="8" t="s">
        <v>147</v>
      </c>
      <c r="B40" s="9">
        <v>0</v>
      </c>
      <c r="C40" s="9">
        <v>0</v>
      </c>
      <c r="D40" s="9">
        <v>5.5000000000000003E-4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11.17852218</v>
      </c>
      <c r="N40" s="11">
        <f>D58*310</f>
        <v>4.3879250079999998</v>
      </c>
      <c r="O40" s="12"/>
      <c r="P40" s="16">
        <f t="shared" si="3"/>
        <v>15.566447188</v>
      </c>
      <c r="R40" s="358" t="s">
        <v>380</v>
      </c>
      <c r="S40" s="9">
        <v>0</v>
      </c>
      <c r="T40" s="9">
        <v>0</v>
      </c>
      <c r="U40" s="9">
        <v>5.5000000000000003E-4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11.17852218</v>
      </c>
      <c r="AE40" s="11">
        <f>U58*310</f>
        <v>4.3879250079999998</v>
      </c>
      <c r="AF40" s="12"/>
      <c r="AG40" s="16">
        <f t="shared" si="6"/>
        <v>15.566447188</v>
      </c>
    </row>
    <row r="41" spans="1:33" ht="26.4">
      <c r="A41" s="10" t="s">
        <v>148</v>
      </c>
      <c r="B41" s="12"/>
      <c r="C41" s="12"/>
      <c r="D41" s="11">
        <v>5.5000000000000003E-4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1393.9522147674081</v>
      </c>
      <c r="O41" s="12"/>
      <c r="P41" s="16">
        <f t="shared" si="3"/>
        <v>1393.9522147674081</v>
      </c>
      <c r="R41" s="10" t="s">
        <v>412</v>
      </c>
      <c r="S41" s="12"/>
      <c r="T41" s="12"/>
      <c r="U41" s="11">
        <v>5.5000000000000003E-4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1393.9522147674081</v>
      </c>
      <c r="AF41" s="12"/>
      <c r="AG41" s="16">
        <f t="shared" si="6"/>
        <v>1393.9522147674081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559.63288570993655</v>
      </c>
      <c r="O42" s="12"/>
      <c r="P42" s="16">
        <f t="shared" si="3"/>
        <v>559.63288570993655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559.63288570993655</v>
      </c>
      <c r="AF42" s="12"/>
      <c r="AG42" s="16">
        <f t="shared" si="6"/>
        <v>559.63288570993655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2.8999999999999998E-3</v>
      </c>
      <c r="G43" s="9">
        <v>1.5970000000000002E-2</v>
      </c>
      <c r="H43" s="9">
        <v>1.9696</v>
      </c>
      <c r="I43" s="9">
        <v>5.7999999999999996E-3</v>
      </c>
      <c r="K43" s="10" t="s">
        <v>110</v>
      </c>
      <c r="L43" s="12"/>
      <c r="M43" s="12"/>
      <c r="N43" s="11">
        <f>D61*310</f>
        <v>69.863111754901027</v>
      </c>
      <c r="O43" s="12"/>
      <c r="P43" s="16">
        <f t="shared" si="3"/>
        <v>69.863111754901027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2.8999999999999998E-3</v>
      </c>
      <c r="X43" s="9">
        <v>1.5970000000000002E-2</v>
      </c>
      <c r="Y43" s="9">
        <v>1.9696</v>
      </c>
      <c r="Z43" s="9">
        <v>5.7999999999999996E-3</v>
      </c>
      <c r="AB43" s="359" t="s">
        <v>399</v>
      </c>
      <c r="AC43" s="12"/>
      <c r="AD43" s="12"/>
      <c r="AE43" s="11">
        <f>U61*310</f>
        <v>69.863111754901027</v>
      </c>
      <c r="AF43" s="12"/>
      <c r="AG43" s="16">
        <f t="shared" si="6"/>
        <v>69.863111754901027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2.8999999999999998E-3</v>
      </c>
      <c r="G44" s="11">
        <v>1.5970000000000002E-2</v>
      </c>
      <c r="H44" s="11">
        <v>5.8100000000000001E-3</v>
      </c>
      <c r="I44" s="11">
        <v>5.7999999999999996E-3</v>
      </c>
      <c r="K44" s="10" t="s">
        <v>112</v>
      </c>
      <c r="L44" s="12"/>
      <c r="M44" s="11">
        <f>C62*21</f>
        <v>38.653618514425737</v>
      </c>
      <c r="N44" s="12"/>
      <c r="O44" s="12"/>
      <c r="P44" s="16">
        <f t="shared" si="3"/>
        <v>38.653618514425737</v>
      </c>
      <c r="R44" s="359" t="s">
        <v>382</v>
      </c>
      <c r="S44" s="11">
        <v>0</v>
      </c>
      <c r="T44" s="11">
        <v>0</v>
      </c>
      <c r="U44" s="12"/>
      <c r="V44" s="12"/>
      <c r="W44" s="11">
        <v>2.8999999999999998E-3</v>
      </c>
      <c r="X44" s="11">
        <v>1.5970000000000002E-2</v>
      </c>
      <c r="Y44" s="11">
        <v>5.8100000000000001E-3</v>
      </c>
      <c r="Z44" s="11">
        <v>5.7999999999999996E-3</v>
      </c>
      <c r="AB44" s="359" t="s">
        <v>400</v>
      </c>
      <c r="AC44" s="12"/>
      <c r="AD44" s="11">
        <f>T62*21</f>
        <v>38.653618514425737</v>
      </c>
      <c r="AE44" s="12"/>
      <c r="AF44" s="12"/>
      <c r="AG44" s="16">
        <f t="shared" si="6"/>
        <v>38.653618514425737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1.9637899999999999</v>
      </c>
      <c r="I45" s="11">
        <v>0</v>
      </c>
      <c r="K45" s="8" t="s">
        <v>114</v>
      </c>
      <c r="L45" s="14">
        <v>-0.71560026586400305</v>
      </c>
      <c r="M45" s="14">
        <v>0</v>
      </c>
      <c r="N45" s="14">
        <v>0</v>
      </c>
      <c r="O45" s="14">
        <v>0</v>
      </c>
      <c r="P45" s="15">
        <f t="shared" si="3"/>
        <v>-0.71560026586400305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1.9637899999999999</v>
      </c>
      <c r="Z45" s="11">
        <v>0</v>
      </c>
      <c r="AB45" s="358" t="s">
        <v>401</v>
      </c>
      <c r="AC45" s="14">
        <v>-0.71560026586400305</v>
      </c>
      <c r="AD45" s="14">
        <v>0</v>
      </c>
      <c r="AE45" s="14">
        <v>0</v>
      </c>
      <c r="AF45" s="14">
        <v>0</v>
      </c>
      <c r="AG45" s="15">
        <f t="shared" si="6"/>
        <v>-0.71560026586400305</v>
      </c>
    </row>
    <row r="46" spans="1:33" ht="26.4">
      <c r="A46" s="8" t="s">
        <v>75</v>
      </c>
      <c r="B46" s="9">
        <v>-10336.5304369326</v>
      </c>
      <c r="C46" s="9">
        <v>124.800105600687</v>
      </c>
      <c r="D46" s="9">
        <v>7.03940590923599</v>
      </c>
      <c r="E46" s="9">
        <v>0</v>
      </c>
      <c r="F46" s="9">
        <v>0.48941656</v>
      </c>
      <c r="G46" s="9">
        <v>18.001818199999999</v>
      </c>
      <c r="H46" s="9">
        <v>0</v>
      </c>
      <c r="I46" s="9">
        <v>0</v>
      </c>
      <c r="K46" s="10" t="s">
        <v>116</v>
      </c>
      <c r="L46" s="11">
        <v>-0.71560026586400305</v>
      </c>
      <c r="M46" s="12"/>
      <c r="N46" s="12"/>
      <c r="O46" s="12"/>
      <c r="P46" s="16">
        <f t="shared" si="3"/>
        <v>-0.71560026586400305</v>
      </c>
      <c r="R46" s="358" t="s">
        <v>384</v>
      </c>
      <c r="S46" s="9">
        <v>-10336.5304369326</v>
      </c>
      <c r="T46" s="9">
        <v>124.800105600687</v>
      </c>
      <c r="U46" s="9">
        <v>7.03940590923599</v>
      </c>
      <c r="V46" s="9">
        <v>0</v>
      </c>
      <c r="W46" s="9">
        <v>0.48941656</v>
      </c>
      <c r="X46" s="9">
        <v>18.001818199999999</v>
      </c>
      <c r="Y46" s="9">
        <v>0</v>
      </c>
      <c r="Z46" s="9">
        <v>0</v>
      </c>
      <c r="AB46" s="359" t="s">
        <v>402</v>
      </c>
      <c r="AC46" s="11">
        <v>-0.71560026586400305</v>
      </c>
      <c r="AD46" s="12"/>
      <c r="AE46" s="12"/>
      <c r="AF46" s="12"/>
      <c r="AG46" s="16">
        <f t="shared" si="6"/>
        <v>-0.71560026586400305</v>
      </c>
    </row>
    <row r="47" spans="1:33">
      <c r="A47" s="8" t="s">
        <v>79</v>
      </c>
      <c r="B47" s="9">
        <v>0</v>
      </c>
      <c r="C47" s="9">
        <v>122.42714651999999</v>
      </c>
      <c r="D47" s="9">
        <v>0.497999014912614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4.9947131520000001</v>
      </c>
      <c r="M47" s="14">
        <f>C65*21</f>
        <v>456.4548611428491</v>
      </c>
      <c r="N47" s="14">
        <f>D65*310</f>
        <v>74.760634787707531</v>
      </c>
      <c r="O47" s="14">
        <v>0</v>
      </c>
      <c r="P47" s="15">
        <f t="shared" si="3"/>
        <v>536.21020908255662</v>
      </c>
      <c r="R47" s="358" t="s">
        <v>385</v>
      </c>
      <c r="S47" s="9">
        <v>0</v>
      </c>
      <c r="T47" s="9">
        <v>122.42714651999999</v>
      </c>
      <c r="U47" s="9">
        <v>0.497999014912614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4.9947131520000001</v>
      </c>
      <c r="AD47" s="14">
        <f>T65*21</f>
        <v>456.4548611428491</v>
      </c>
      <c r="AE47" s="14">
        <f>U65*310</f>
        <v>74.760634787707531</v>
      </c>
      <c r="AF47" s="14">
        <v>0</v>
      </c>
      <c r="AG47" s="15">
        <f t="shared" si="6"/>
        <v>536.21020908255662</v>
      </c>
    </row>
    <row r="48" spans="1:33">
      <c r="A48" s="10" t="s">
        <v>83</v>
      </c>
      <c r="B48" s="12"/>
      <c r="C48" s="11">
        <v>118.961933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309.97353032950707</v>
      </c>
      <c r="N48" s="13">
        <v>0</v>
      </c>
      <c r="O48" s="13">
        <v>0</v>
      </c>
      <c r="P48" s="16">
        <f t="shared" si="3"/>
        <v>309.97353032950707</v>
      </c>
      <c r="R48" s="359" t="s">
        <v>386</v>
      </c>
      <c r="S48" s="12"/>
      <c r="T48" s="11">
        <v>118.961933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309.97353032950707</v>
      </c>
      <c r="AE48" s="13">
        <v>0</v>
      </c>
      <c r="AF48" s="13">
        <v>0</v>
      </c>
      <c r="AG48" s="16">
        <f t="shared" si="6"/>
        <v>309.97353032950707</v>
      </c>
    </row>
    <row r="49" spans="1:33">
      <c r="A49" s="10" t="s">
        <v>87</v>
      </c>
      <c r="B49" s="12"/>
      <c r="C49" s="11">
        <v>3.4652135199999998</v>
      </c>
      <c r="D49" s="11">
        <v>0.497999014912614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2.4989999999999997</v>
      </c>
      <c r="N49" s="13">
        <f>D67*310</f>
        <v>2.2134</v>
      </c>
      <c r="O49" s="13">
        <v>0</v>
      </c>
      <c r="P49" s="16">
        <f t="shared" si="3"/>
        <v>4.7123999999999997</v>
      </c>
      <c r="R49" s="359" t="s">
        <v>387</v>
      </c>
      <c r="S49" s="12"/>
      <c r="T49" s="11">
        <v>3.4652135199999998</v>
      </c>
      <c r="U49" s="11">
        <v>0.497999014912614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2.4989999999999997</v>
      </c>
      <c r="AE49" s="13">
        <f>U67*310</f>
        <v>2.2134</v>
      </c>
      <c r="AF49" s="13">
        <v>0</v>
      </c>
      <c r="AG49" s="16">
        <f t="shared" si="6"/>
        <v>4.7123999999999997</v>
      </c>
    </row>
    <row r="50" spans="1:33" ht="26.4">
      <c r="A50" s="8" t="s">
        <v>91</v>
      </c>
      <c r="B50" s="9">
        <v>-10335.814836666699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4.9947131520000001</v>
      </c>
      <c r="M50" s="13">
        <f>C68*21</f>
        <v>15.11055</v>
      </c>
      <c r="N50" s="13">
        <f>D68*310</f>
        <v>4.0150890000000006</v>
      </c>
      <c r="O50" s="13">
        <v>0</v>
      </c>
      <c r="P50" s="16">
        <f t="shared" si="3"/>
        <v>24.120352151999999</v>
      </c>
      <c r="R50" s="358" t="s">
        <v>388</v>
      </c>
      <c r="S50" s="9">
        <v>-10335.814836666699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4.9947131520000001</v>
      </c>
      <c r="AD50" s="13">
        <f>T68*21</f>
        <v>15.11055</v>
      </c>
      <c r="AE50" s="13">
        <f>U68*310</f>
        <v>4.0150890000000006</v>
      </c>
      <c r="AF50" s="13">
        <v>0</v>
      </c>
      <c r="AG50" s="16">
        <f t="shared" si="6"/>
        <v>24.120352151999999</v>
      </c>
    </row>
    <row r="51" spans="1:33">
      <c r="A51" s="10" t="s">
        <v>95</v>
      </c>
      <c r="B51" s="11">
        <v>-6885.5086366667301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128.87178081334201</v>
      </c>
      <c r="N51" s="13">
        <f>D69*310</f>
        <v>68.532145787707535</v>
      </c>
      <c r="O51" s="13">
        <v>0</v>
      </c>
      <c r="P51" s="16">
        <f t="shared" si="3"/>
        <v>197.40392660104953</v>
      </c>
      <c r="R51" s="359" t="s">
        <v>389</v>
      </c>
      <c r="S51" s="11">
        <v>-6885.5086366667301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128.87178081334201</v>
      </c>
      <c r="AE51" s="13">
        <f>U69*310</f>
        <v>68.532145787707535</v>
      </c>
      <c r="AF51" s="13">
        <v>0</v>
      </c>
      <c r="AG51" s="16">
        <f t="shared" si="6"/>
        <v>197.40392660104953</v>
      </c>
    </row>
    <row r="52" spans="1:33">
      <c r="A52" s="10" t="s">
        <v>98</v>
      </c>
      <c r="B52" s="11">
        <v>-3450.3062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-3450.3062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258.32181374999999</v>
      </c>
      <c r="M54" s="9">
        <f>C72*21</f>
        <v>3.7935371250000002E-2</v>
      </c>
      <c r="N54" s="9">
        <f>D72*310</f>
        <v>2.2399933500000002</v>
      </c>
      <c r="O54" s="9">
        <v>0</v>
      </c>
      <c r="P54" s="16">
        <f t="shared" si="3"/>
        <v>260.59974247125001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258.32181374999999</v>
      </c>
      <c r="AD54" s="9">
        <f>T72*21</f>
        <v>3.7935371250000002E-2</v>
      </c>
      <c r="AE54" s="9">
        <f>U72*310</f>
        <v>2.2399933500000002</v>
      </c>
      <c r="AF54" s="9">
        <v>0</v>
      </c>
      <c r="AG54" s="16">
        <f t="shared" ref="AG54:AG56" si="7">SUM(AC54:AF54)</f>
        <v>260.59974247125001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258.32181374999999</v>
      </c>
      <c r="M55" s="11">
        <f>C73*21</f>
        <v>3.7935371250000002E-2</v>
      </c>
      <c r="N55" s="11">
        <f>D73*310</f>
        <v>2.2399933500000002</v>
      </c>
      <c r="O55" s="12"/>
      <c r="P55" s="16">
        <f t="shared" si="3"/>
        <v>260.59974247125001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258.32181374999999</v>
      </c>
      <c r="AD55" s="11">
        <f>T73*21</f>
        <v>3.7935371250000002E-2</v>
      </c>
      <c r="AE55" s="11">
        <f>U73*310</f>
        <v>2.2399933500000002</v>
      </c>
      <c r="AF55" s="12"/>
      <c r="AG55" s="16">
        <f t="shared" si="7"/>
        <v>260.59974247125001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2.3729590806869401</v>
      </c>
      <c r="D57" s="9">
        <v>6.5414068943233703</v>
      </c>
      <c r="E57" s="9">
        <v>0</v>
      </c>
      <c r="F57" s="9">
        <v>0.48941656</v>
      </c>
      <c r="G57" s="9">
        <v>18.001818199999999</v>
      </c>
      <c r="H57" s="9">
        <v>0</v>
      </c>
      <c r="I57" s="9">
        <v>0</v>
      </c>
      <c r="R57" s="358" t="s">
        <v>395</v>
      </c>
      <c r="S57" s="9">
        <v>0</v>
      </c>
      <c r="T57" s="9">
        <v>2.3729590806869401</v>
      </c>
      <c r="U57" s="9">
        <v>6.5414068943233703</v>
      </c>
      <c r="V57" s="9">
        <v>0</v>
      </c>
      <c r="W57" s="9">
        <v>0.48941656</v>
      </c>
      <c r="X57" s="9">
        <v>18.001818199999999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0.53231057999999998</v>
      </c>
      <c r="D58" s="11">
        <v>1.41545968E-2</v>
      </c>
      <c r="E58" s="12"/>
      <c r="F58" s="11">
        <v>0.48941656</v>
      </c>
      <c r="G58" s="11">
        <v>18.001818199999999</v>
      </c>
      <c r="H58" s="11">
        <v>0</v>
      </c>
      <c r="I58" s="11">
        <v>0</v>
      </c>
      <c r="R58" s="359" t="s">
        <v>396</v>
      </c>
      <c r="S58" s="12"/>
      <c r="T58" s="11">
        <v>0.53231057999999998</v>
      </c>
      <c r="U58" s="11">
        <v>1.41545968E-2</v>
      </c>
      <c r="V58" s="12"/>
      <c r="W58" s="11">
        <v>0.48941656</v>
      </c>
      <c r="X58" s="11">
        <v>18.001818199999999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4.4966200476368003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4.4966200476368003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1.8052673732578599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1.8052673732578599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0.22536487662871299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0.22536487662871299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1.84064850068694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1.84064850068694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-0.71560026586400305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-0.71560026586400305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-0.71560026586400305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-0.71560026586400305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4.9947131520000001</v>
      </c>
      <c r="C65" s="9">
        <v>21.735945768707101</v>
      </c>
      <c r="D65" s="9">
        <v>0.24116333802486301</v>
      </c>
      <c r="E65" s="9">
        <v>0</v>
      </c>
      <c r="F65" s="9">
        <v>0.35199999999999998</v>
      </c>
      <c r="G65" s="9">
        <v>6.1829999999999998</v>
      </c>
      <c r="H65" s="9">
        <v>0.13600000000000001</v>
      </c>
      <c r="I65" s="9">
        <v>1.2E-2</v>
      </c>
      <c r="R65" s="358" t="s">
        <v>403</v>
      </c>
      <c r="S65" s="9">
        <v>4.9947131520000001</v>
      </c>
      <c r="T65" s="9">
        <v>21.735945768707101</v>
      </c>
      <c r="U65" s="9">
        <v>0.24116333802486301</v>
      </c>
      <c r="V65" s="9">
        <v>0</v>
      </c>
      <c r="W65" s="9">
        <v>0.35199999999999998</v>
      </c>
      <c r="X65" s="9">
        <v>6.1829999999999998</v>
      </c>
      <c r="Y65" s="9">
        <v>0.13600000000000001</v>
      </c>
      <c r="Z65" s="9">
        <v>1.2E-2</v>
      </c>
    </row>
    <row r="66" spans="1:26">
      <c r="A66" s="10" t="s">
        <v>80</v>
      </c>
      <c r="B66" s="13">
        <v>0</v>
      </c>
      <c r="C66" s="13">
        <v>14.760644301405099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14.760644301405099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0.11899999999999999</v>
      </c>
      <c r="D67" s="13">
        <v>7.1399999999999996E-3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0.11899999999999999</v>
      </c>
      <c r="U67" s="13">
        <v>7.1399999999999996E-3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4.9947131520000001</v>
      </c>
      <c r="C68" s="13">
        <v>0.71955000000000002</v>
      </c>
      <c r="D68" s="13">
        <v>1.2951900000000001E-2</v>
      </c>
      <c r="E68" s="13">
        <v>0</v>
      </c>
      <c r="F68" s="13">
        <v>0.35199999999999998</v>
      </c>
      <c r="G68" s="13">
        <v>6.1829999999999998</v>
      </c>
      <c r="H68" s="13">
        <v>0.13600000000000001</v>
      </c>
      <c r="I68" s="13">
        <v>1.2E-2</v>
      </c>
      <c r="R68" s="358" t="s">
        <v>406</v>
      </c>
      <c r="S68" s="13">
        <v>4.9947131520000001</v>
      </c>
      <c r="T68" s="13">
        <v>0.71955000000000002</v>
      </c>
      <c r="U68" s="13">
        <v>1.2951900000000001E-2</v>
      </c>
      <c r="V68" s="13">
        <v>0</v>
      </c>
      <c r="W68" s="13">
        <v>0.35199999999999998</v>
      </c>
      <c r="X68" s="13">
        <v>6.1829999999999998</v>
      </c>
      <c r="Y68" s="13">
        <v>0.13600000000000001</v>
      </c>
      <c r="Z68" s="13">
        <v>1.2E-2</v>
      </c>
    </row>
    <row r="69" spans="1:26">
      <c r="A69" s="10" t="s">
        <v>92</v>
      </c>
      <c r="B69" s="13">
        <v>0</v>
      </c>
      <c r="C69" s="13">
        <v>6.1367514673020001</v>
      </c>
      <c r="D69" s="13">
        <v>0.22107143802486301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6.1367514673020001</v>
      </c>
      <c r="U69" s="13">
        <v>0.22107143802486301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258.32181374999999</v>
      </c>
      <c r="C72" s="9">
        <v>1.80644625E-3</v>
      </c>
      <c r="D72" s="9">
        <v>7.2257850000000002E-3</v>
      </c>
      <c r="E72" s="9">
        <v>0</v>
      </c>
      <c r="F72" s="9">
        <v>1.1715</v>
      </c>
      <c r="G72" s="9">
        <v>0.77370000000000005</v>
      </c>
      <c r="H72" s="9">
        <v>0.154</v>
      </c>
      <c r="I72" s="9">
        <v>6.88E-2</v>
      </c>
      <c r="R72" s="358" t="s">
        <v>409</v>
      </c>
      <c r="S72" s="9">
        <v>258.32181374999999</v>
      </c>
      <c r="T72" s="9">
        <v>1.80644625E-3</v>
      </c>
      <c r="U72" s="9">
        <v>7.2257850000000002E-3</v>
      </c>
      <c r="V72" s="9">
        <v>0</v>
      </c>
      <c r="W72" s="9">
        <v>1.1715</v>
      </c>
      <c r="X72" s="9">
        <v>0.77370000000000005</v>
      </c>
      <c r="Y72" s="9">
        <v>0.154</v>
      </c>
      <c r="Z72" s="9">
        <v>6.88E-2</v>
      </c>
    </row>
    <row r="73" spans="1:26" ht="26.4">
      <c r="A73" s="10" t="s">
        <v>159</v>
      </c>
      <c r="B73" s="11">
        <v>258.32181374999999</v>
      </c>
      <c r="C73" s="11">
        <v>1.80644625E-3</v>
      </c>
      <c r="D73" s="11">
        <v>7.2257850000000002E-3</v>
      </c>
      <c r="E73" s="12"/>
      <c r="F73" s="11">
        <v>1.1715</v>
      </c>
      <c r="G73" s="11">
        <v>0.77370000000000005</v>
      </c>
      <c r="H73" s="11">
        <v>0.154</v>
      </c>
      <c r="I73" s="11">
        <v>6.88E-2</v>
      </c>
      <c r="R73" s="359" t="s">
        <v>410</v>
      </c>
      <c r="S73" s="11">
        <v>258.32181374999999</v>
      </c>
      <c r="T73" s="11">
        <v>1.80644625E-3</v>
      </c>
      <c r="U73" s="11">
        <v>7.2257850000000002E-3</v>
      </c>
      <c r="V73" s="12"/>
      <c r="W73" s="11">
        <v>1.1715</v>
      </c>
      <c r="X73" s="11">
        <v>0.77370000000000005</v>
      </c>
      <c r="Y73" s="11">
        <v>0.154</v>
      </c>
      <c r="Z73" s="11">
        <v>6.88E-2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T36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187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-1462.0753205021499</v>
      </c>
      <c r="C4" s="9">
        <v>161.830605354076</v>
      </c>
      <c r="D4" s="9">
        <v>7.7584930658034503</v>
      </c>
      <c r="E4" s="9">
        <v>305.89966392674</v>
      </c>
      <c r="F4" s="125">
        <v>28.890533536</v>
      </c>
      <c r="G4" s="125">
        <v>224.29611210999994</v>
      </c>
      <c r="H4" s="125">
        <v>33.409754909999997</v>
      </c>
      <c r="I4" s="125">
        <v>40.521681751999992</v>
      </c>
      <c r="K4" s="8" t="s">
        <v>138</v>
      </c>
      <c r="L4" s="14">
        <v>-1462.0753205021499</v>
      </c>
      <c r="M4" s="14">
        <f t="shared" ref="M4:M10" si="0">C4*21</f>
        <v>3398.4427124355961</v>
      </c>
      <c r="N4" s="14">
        <f t="shared" ref="N4:N10" si="1">D4*310</f>
        <v>2405.1328503990694</v>
      </c>
      <c r="O4" s="14">
        <v>305.89966392674</v>
      </c>
      <c r="P4" s="15">
        <f>SUM(L4:O4)</f>
        <v>4647.3999062592557</v>
      </c>
      <c r="Q4" s="17"/>
      <c r="R4" s="358" t="s">
        <v>344</v>
      </c>
      <c r="S4" s="9">
        <v>-1462.0753205021499</v>
      </c>
      <c r="T4" s="9">
        <v>161.830605354076</v>
      </c>
      <c r="U4" s="9">
        <v>7.7584930658034503</v>
      </c>
      <c r="V4" s="9">
        <v>305.89966392674</v>
      </c>
      <c r="W4" s="125">
        <v>28.890533536</v>
      </c>
      <c r="X4" s="125">
        <v>224.29611210999994</v>
      </c>
      <c r="Y4" s="125">
        <v>33.409754909999997</v>
      </c>
      <c r="Z4" s="125">
        <v>40.521681751999992</v>
      </c>
      <c r="AB4" s="358" t="s">
        <v>344</v>
      </c>
      <c r="AC4" s="14">
        <v>-1462.0753205021499</v>
      </c>
      <c r="AD4" s="14">
        <f t="shared" ref="AD4:AD10" si="2">T4*21</f>
        <v>3398.4427124355961</v>
      </c>
      <c r="AE4" s="14">
        <f t="shared" ref="AE4:AE10" si="3">U4*310</f>
        <v>2405.1328503990694</v>
      </c>
      <c r="AF4" s="14">
        <v>305.89966392674</v>
      </c>
      <c r="AG4" s="15">
        <f>SUM(AC4:AF4)</f>
        <v>4647.3999062592557</v>
      </c>
    </row>
    <row r="5" spans="1:33">
      <c r="A5" s="8" t="s">
        <v>73</v>
      </c>
      <c r="B5" s="9">
        <v>8187.67730278832</v>
      </c>
      <c r="C5" s="9">
        <v>11.6450941364056</v>
      </c>
      <c r="D5" s="9">
        <v>0.36822609151511998</v>
      </c>
      <c r="E5" s="9">
        <v>0</v>
      </c>
      <c r="F5" s="125">
        <v>28.044116496000001</v>
      </c>
      <c r="G5" s="125">
        <v>200.05123786999997</v>
      </c>
      <c r="H5" s="125">
        <v>29.13376491</v>
      </c>
      <c r="I5" s="125">
        <v>40.392561751999992</v>
      </c>
      <c r="K5" s="8" t="s">
        <v>73</v>
      </c>
      <c r="L5" s="14">
        <v>8187.67730278832</v>
      </c>
      <c r="M5" s="14">
        <f t="shared" si="0"/>
        <v>244.5469768645176</v>
      </c>
      <c r="N5" s="14">
        <f t="shared" si="1"/>
        <v>114.1500883696872</v>
      </c>
      <c r="O5" s="14">
        <v>0</v>
      </c>
      <c r="P5" s="15">
        <f t="shared" ref="P5:P56" si="4">SUM(L5:O5)</f>
        <v>8546.3743680225252</v>
      </c>
      <c r="R5" s="358" t="s">
        <v>345</v>
      </c>
      <c r="S5" s="9">
        <v>8187.67730278832</v>
      </c>
      <c r="T5" s="9">
        <v>11.6450941364056</v>
      </c>
      <c r="U5" s="9">
        <v>0.36822609151511998</v>
      </c>
      <c r="V5" s="9">
        <v>0</v>
      </c>
      <c r="W5" s="125">
        <v>28.044116496000001</v>
      </c>
      <c r="X5" s="125">
        <v>200.05123786999997</v>
      </c>
      <c r="Y5" s="125">
        <v>29.13376491</v>
      </c>
      <c r="Z5" s="125">
        <v>40.392561751999992</v>
      </c>
      <c r="AB5" s="358" t="s">
        <v>345</v>
      </c>
      <c r="AC5" s="14">
        <v>8187.67730278832</v>
      </c>
      <c r="AD5" s="14">
        <f t="shared" si="2"/>
        <v>244.5469768645176</v>
      </c>
      <c r="AE5" s="14">
        <f t="shared" si="3"/>
        <v>114.1500883696872</v>
      </c>
      <c r="AF5" s="14">
        <v>0</v>
      </c>
      <c r="AG5" s="15">
        <f t="shared" ref="AG5:AG30" si="5">SUM(AC5:AF5)</f>
        <v>8546.3743680225252</v>
      </c>
    </row>
    <row r="6" spans="1:33">
      <c r="A6" s="8" t="s">
        <v>77</v>
      </c>
      <c r="B6" s="9">
        <v>8180.6578216294802</v>
      </c>
      <c r="C6" s="9">
        <v>4.0723592176455998</v>
      </c>
      <c r="D6" s="9">
        <v>0.36822609151511998</v>
      </c>
      <c r="E6" s="9">
        <v>0</v>
      </c>
      <c r="F6" s="125">
        <v>28.044116496000001</v>
      </c>
      <c r="G6" s="125">
        <v>200.05123786999997</v>
      </c>
      <c r="H6" s="125">
        <v>18.787060563000001</v>
      </c>
      <c r="I6" s="125">
        <v>40.392561751999992</v>
      </c>
      <c r="K6" s="8" t="s">
        <v>77</v>
      </c>
      <c r="L6" s="14">
        <v>8180.6578216294802</v>
      </c>
      <c r="M6" s="14">
        <f t="shared" si="0"/>
        <v>85.519543570557602</v>
      </c>
      <c r="N6" s="14">
        <f t="shared" si="1"/>
        <v>114.1500883696872</v>
      </c>
      <c r="O6" s="14">
        <v>0</v>
      </c>
      <c r="P6" s="15">
        <f t="shared" si="4"/>
        <v>8380.3274535697255</v>
      </c>
      <c r="R6" s="358" t="s">
        <v>346</v>
      </c>
      <c r="S6" s="9">
        <v>8180.6578216294802</v>
      </c>
      <c r="T6" s="9">
        <v>4.0723592176455998</v>
      </c>
      <c r="U6" s="9">
        <v>0.36822609151511998</v>
      </c>
      <c r="V6" s="9">
        <v>0</v>
      </c>
      <c r="W6" s="125">
        <v>28.044116496000001</v>
      </c>
      <c r="X6" s="125">
        <v>200.05123786999997</v>
      </c>
      <c r="Y6" s="125">
        <v>18.787060563000001</v>
      </c>
      <c r="Z6" s="125">
        <v>40.392561751999992</v>
      </c>
      <c r="AB6" s="358" t="s">
        <v>346</v>
      </c>
      <c r="AC6" s="14">
        <v>8180.6578216294802</v>
      </c>
      <c r="AD6" s="14">
        <f t="shared" si="2"/>
        <v>85.519543570557602</v>
      </c>
      <c r="AE6" s="14">
        <f t="shared" si="3"/>
        <v>114.1500883696872</v>
      </c>
      <c r="AF6" s="14">
        <v>0</v>
      </c>
      <c r="AG6" s="15">
        <f t="shared" si="5"/>
        <v>8380.3274535697255</v>
      </c>
    </row>
    <row r="7" spans="1:33">
      <c r="A7" s="10" t="s">
        <v>81</v>
      </c>
      <c r="B7" s="11">
        <v>1779.27005117048</v>
      </c>
      <c r="C7" s="11">
        <v>2.6654187445600001E-2</v>
      </c>
      <c r="D7" s="11">
        <v>2.344043449812E-2</v>
      </c>
      <c r="E7" s="12"/>
      <c r="F7" s="126">
        <v>3.783645667</v>
      </c>
      <c r="G7" s="126">
        <v>1.3792739270000001</v>
      </c>
      <c r="H7" s="126">
        <v>0.22222755</v>
      </c>
      <c r="I7" s="126">
        <v>24.767117704</v>
      </c>
      <c r="K7" s="10" t="s">
        <v>81</v>
      </c>
      <c r="L7" s="11">
        <v>1779.27005117048</v>
      </c>
      <c r="M7" s="13">
        <f t="shared" si="0"/>
        <v>0.55973793635760005</v>
      </c>
      <c r="N7" s="11">
        <f t="shared" si="1"/>
        <v>7.2665346944172002</v>
      </c>
      <c r="O7" s="12"/>
      <c r="P7" s="16">
        <f t="shared" si="4"/>
        <v>1787.0963238012548</v>
      </c>
      <c r="R7" s="359" t="s">
        <v>347</v>
      </c>
      <c r="S7" s="11">
        <v>1779.27005117048</v>
      </c>
      <c r="T7" s="11">
        <v>2.6654187445600001E-2</v>
      </c>
      <c r="U7" s="11">
        <v>2.344043449812E-2</v>
      </c>
      <c r="V7" s="12"/>
      <c r="W7" s="126">
        <v>3.783645667</v>
      </c>
      <c r="X7" s="126">
        <v>1.3792739270000001</v>
      </c>
      <c r="Y7" s="126">
        <v>0.22222755</v>
      </c>
      <c r="Z7" s="126">
        <v>24.767117704</v>
      </c>
      <c r="AB7" s="359" t="s">
        <v>347</v>
      </c>
      <c r="AC7" s="11">
        <v>1779.27005117048</v>
      </c>
      <c r="AD7" s="13">
        <f t="shared" si="2"/>
        <v>0.55973793635760005</v>
      </c>
      <c r="AE7" s="11">
        <f t="shared" si="3"/>
        <v>7.2665346944172002</v>
      </c>
      <c r="AF7" s="12"/>
      <c r="AG7" s="16">
        <f t="shared" si="5"/>
        <v>1787.0963238012548</v>
      </c>
    </row>
    <row r="8" spans="1:33" ht="26.4">
      <c r="A8" s="10" t="s">
        <v>85</v>
      </c>
      <c r="B8" s="11">
        <v>569.41031308900006</v>
      </c>
      <c r="C8" s="11">
        <v>4.2232275800000003E-2</v>
      </c>
      <c r="D8" s="11">
        <v>6.573028836E-3</v>
      </c>
      <c r="E8" s="12"/>
      <c r="F8" s="126">
        <v>1.7145659439999996</v>
      </c>
      <c r="G8" s="126">
        <v>3.4525375999999999</v>
      </c>
      <c r="H8" s="126">
        <v>0.39612233400000002</v>
      </c>
      <c r="I8" s="126">
        <v>3.2663595990000003</v>
      </c>
      <c r="K8" s="10" t="s">
        <v>85</v>
      </c>
      <c r="L8" s="11">
        <v>569.41031308900006</v>
      </c>
      <c r="M8" s="13">
        <f t="shared" si="0"/>
        <v>0.88687779180000004</v>
      </c>
      <c r="N8" s="11">
        <f t="shared" si="1"/>
        <v>2.0376389391599998</v>
      </c>
      <c r="O8" s="12"/>
      <c r="P8" s="16">
        <f t="shared" si="4"/>
        <v>572.33482981996008</v>
      </c>
      <c r="R8" s="359" t="s">
        <v>348</v>
      </c>
      <c r="S8" s="11">
        <v>569.41031308900006</v>
      </c>
      <c r="T8" s="11">
        <v>4.2232275800000003E-2</v>
      </c>
      <c r="U8" s="11">
        <v>6.573028836E-3</v>
      </c>
      <c r="V8" s="12"/>
      <c r="W8" s="126">
        <v>1.7145659439999996</v>
      </c>
      <c r="X8" s="126">
        <v>3.4525375999999999</v>
      </c>
      <c r="Y8" s="126">
        <v>0.39612233400000002</v>
      </c>
      <c r="Z8" s="126">
        <v>3.2663595990000003</v>
      </c>
      <c r="AB8" s="359" t="s">
        <v>348</v>
      </c>
      <c r="AC8" s="11">
        <v>569.41031308900006</v>
      </c>
      <c r="AD8" s="13">
        <f t="shared" si="2"/>
        <v>0.88687779180000004</v>
      </c>
      <c r="AE8" s="11">
        <f t="shared" si="3"/>
        <v>2.0376389391599998</v>
      </c>
      <c r="AF8" s="12"/>
      <c r="AG8" s="16">
        <f t="shared" si="5"/>
        <v>572.33482981996008</v>
      </c>
    </row>
    <row r="9" spans="1:33">
      <c r="A9" s="10" t="s">
        <v>89</v>
      </c>
      <c r="B9" s="11">
        <v>3878.2508025389998</v>
      </c>
      <c r="C9" s="11">
        <v>1.1890236540000001</v>
      </c>
      <c r="D9" s="11">
        <v>0.31474515485999999</v>
      </c>
      <c r="E9" s="12"/>
      <c r="F9" s="126">
        <v>20.425000000000001</v>
      </c>
      <c r="G9" s="126">
        <v>89.378999999999976</v>
      </c>
      <c r="H9" s="126">
        <v>11.561060000000001</v>
      </c>
      <c r="I9" s="126">
        <v>4.4950000000000004E-2</v>
      </c>
      <c r="K9" s="10" t="s">
        <v>89</v>
      </c>
      <c r="L9" s="11">
        <v>3878.2508025389998</v>
      </c>
      <c r="M9" s="13">
        <f t="shared" si="0"/>
        <v>24.969496734000003</v>
      </c>
      <c r="N9" s="11">
        <f t="shared" si="1"/>
        <v>97.570998006599993</v>
      </c>
      <c r="O9" s="12"/>
      <c r="P9" s="16">
        <f t="shared" si="4"/>
        <v>4000.7912972795998</v>
      </c>
      <c r="R9" s="359" t="s">
        <v>349</v>
      </c>
      <c r="S9" s="11">
        <v>3878.2508025389998</v>
      </c>
      <c r="T9" s="11">
        <v>1.1890236540000001</v>
      </c>
      <c r="U9" s="11">
        <v>0.31474515485999999</v>
      </c>
      <c r="V9" s="12"/>
      <c r="W9" s="126">
        <v>20.425000000000001</v>
      </c>
      <c r="X9" s="126">
        <v>89.378999999999976</v>
      </c>
      <c r="Y9" s="126">
        <v>11.561060000000001</v>
      </c>
      <c r="Z9" s="126">
        <v>4.4950000000000004E-2</v>
      </c>
      <c r="AB9" s="359" t="s">
        <v>349</v>
      </c>
      <c r="AC9" s="11">
        <v>3878.2508025389998</v>
      </c>
      <c r="AD9" s="13">
        <f t="shared" si="2"/>
        <v>24.969496734000003</v>
      </c>
      <c r="AE9" s="11">
        <f t="shared" si="3"/>
        <v>97.570998006599993</v>
      </c>
      <c r="AF9" s="12"/>
      <c r="AG9" s="16">
        <f t="shared" si="5"/>
        <v>4000.7912972795998</v>
      </c>
    </row>
    <row r="10" spans="1:33">
      <c r="A10" s="10" t="s">
        <v>93</v>
      </c>
      <c r="B10" s="11">
        <v>1953.7266548309999</v>
      </c>
      <c r="C10" s="11">
        <v>2.8144491004000001</v>
      </c>
      <c r="D10" s="11">
        <v>2.3467473321E-2</v>
      </c>
      <c r="E10" s="12"/>
      <c r="F10" s="126">
        <v>2.1209048849999999</v>
      </c>
      <c r="G10" s="126">
        <v>105.84042634299999</v>
      </c>
      <c r="H10" s="126">
        <v>6.6076506790000007</v>
      </c>
      <c r="I10" s="126">
        <v>12.314134449000001</v>
      </c>
      <c r="K10" s="10" t="s">
        <v>93</v>
      </c>
      <c r="L10" s="11">
        <v>1953.7266548309999</v>
      </c>
      <c r="M10" s="13">
        <f t="shared" si="0"/>
        <v>59.103431108400002</v>
      </c>
      <c r="N10" s="11">
        <f t="shared" si="1"/>
        <v>7.2749167295100001</v>
      </c>
      <c r="O10" s="12"/>
      <c r="P10" s="16">
        <f t="shared" si="4"/>
        <v>2020.1050026689099</v>
      </c>
      <c r="R10" s="359" t="s">
        <v>350</v>
      </c>
      <c r="S10" s="11">
        <v>1953.7266548309999</v>
      </c>
      <c r="T10" s="11">
        <v>2.8144491004000001</v>
      </c>
      <c r="U10" s="11">
        <v>2.3467473321E-2</v>
      </c>
      <c r="V10" s="12"/>
      <c r="W10" s="126">
        <v>2.1209048849999999</v>
      </c>
      <c r="X10" s="126">
        <v>105.84042634299999</v>
      </c>
      <c r="Y10" s="126">
        <v>6.6076506790000007</v>
      </c>
      <c r="Z10" s="126">
        <v>12.314134449000001</v>
      </c>
      <c r="AB10" s="359" t="s">
        <v>350</v>
      </c>
      <c r="AC10" s="11">
        <v>1953.7266548309999</v>
      </c>
      <c r="AD10" s="13">
        <f t="shared" si="2"/>
        <v>59.103431108400002</v>
      </c>
      <c r="AE10" s="11">
        <f t="shared" si="3"/>
        <v>7.2749167295100001</v>
      </c>
      <c r="AF10" s="12"/>
      <c r="AG10" s="16">
        <f t="shared" si="5"/>
        <v>2020.1050026689099</v>
      </c>
    </row>
    <row r="11" spans="1:33">
      <c r="A11" s="8" t="s">
        <v>96</v>
      </c>
      <c r="B11" s="9">
        <v>7.0194811588404997</v>
      </c>
      <c r="C11" s="9">
        <v>7.5727349187600002</v>
      </c>
      <c r="D11" s="9">
        <v>0</v>
      </c>
      <c r="E11" s="9">
        <v>0</v>
      </c>
      <c r="F11" s="125">
        <v>0</v>
      </c>
      <c r="G11" s="125">
        <v>0</v>
      </c>
      <c r="H11" s="125">
        <v>10.346704346999999</v>
      </c>
      <c r="I11" s="125">
        <v>0</v>
      </c>
      <c r="K11" s="8" t="s">
        <v>96</v>
      </c>
      <c r="L11" s="14">
        <v>7.0194811588404997</v>
      </c>
      <c r="M11" s="14">
        <f>C11*21</f>
        <v>159.02743329396</v>
      </c>
      <c r="N11" s="14">
        <v>0</v>
      </c>
      <c r="O11" s="14">
        <v>0</v>
      </c>
      <c r="P11" s="15">
        <f t="shared" si="4"/>
        <v>166.04691445280051</v>
      </c>
      <c r="R11" s="358" t="s">
        <v>351</v>
      </c>
      <c r="S11" s="9">
        <v>7.0194811588404997</v>
      </c>
      <c r="T11" s="9">
        <v>7.5727349187600002</v>
      </c>
      <c r="U11" s="9">
        <v>0</v>
      </c>
      <c r="V11" s="9">
        <v>0</v>
      </c>
      <c r="W11" s="125">
        <v>0</v>
      </c>
      <c r="X11" s="125">
        <v>0</v>
      </c>
      <c r="Y11" s="125">
        <v>10.346704346999999</v>
      </c>
      <c r="Z11" s="125">
        <v>0</v>
      </c>
      <c r="AB11" s="358" t="s">
        <v>351</v>
      </c>
      <c r="AC11" s="14">
        <v>7.0194811588404997</v>
      </c>
      <c r="AD11" s="14">
        <f>T11*21</f>
        <v>159.02743329396</v>
      </c>
      <c r="AE11" s="14">
        <v>0</v>
      </c>
      <c r="AF11" s="14">
        <v>0</v>
      </c>
      <c r="AG11" s="15">
        <f t="shared" si="5"/>
        <v>166.04691445280051</v>
      </c>
    </row>
    <row r="12" spans="1:33">
      <c r="A12" s="10" t="s">
        <v>99</v>
      </c>
      <c r="B12" s="11">
        <v>4.2508521000000004</v>
      </c>
      <c r="C12" s="11">
        <v>1.45377672</v>
      </c>
      <c r="D12" s="11">
        <v>0</v>
      </c>
      <c r="E12" s="12"/>
      <c r="F12" s="126">
        <v>0</v>
      </c>
      <c r="G12" s="126">
        <v>0</v>
      </c>
      <c r="H12" s="126">
        <v>2.9620799999999998</v>
      </c>
      <c r="I12" s="126">
        <v>0</v>
      </c>
      <c r="K12" s="10" t="s">
        <v>99</v>
      </c>
      <c r="L12" s="11">
        <v>4.2508521000000004</v>
      </c>
      <c r="M12" s="11">
        <f>C12*21</f>
        <v>30.529311119999999</v>
      </c>
      <c r="N12" s="11">
        <v>0</v>
      </c>
      <c r="O12" s="12"/>
      <c r="P12" s="16">
        <f t="shared" si="4"/>
        <v>34.780163219999999</v>
      </c>
      <c r="R12" s="359" t="s">
        <v>352</v>
      </c>
      <c r="S12" s="11">
        <v>4.2508521000000004</v>
      </c>
      <c r="T12" s="11">
        <v>1.45377672</v>
      </c>
      <c r="U12" s="11">
        <v>0</v>
      </c>
      <c r="V12" s="12"/>
      <c r="W12" s="126">
        <v>0</v>
      </c>
      <c r="X12" s="126">
        <v>0</v>
      </c>
      <c r="Y12" s="126">
        <v>2.9620799999999998</v>
      </c>
      <c r="Z12" s="126">
        <v>0</v>
      </c>
      <c r="AB12" s="359" t="s">
        <v>352</v>
      </c>
      <c r="AC12" s="11">
        <v>4.2508521000000004</v>
      </c>
      <c r="AD12" s="11">
        <f>T12*21</f>
        <v>30.529311119999999</v>
      </c>
      <c r="AE12" s="11">
        <v>0</v>
      </c>
      <c r="AF12" s="12"/>
      <c r="AG12" s="16">
        <f t="shared" si="5"/>
        <v>34.780163219999999</v>
      </c>
    </row>
    <row r="13" spans="1:33">
      <c r="A13" s="10" t="s">
        <v>102</v>
      </c>
      <c r="B13" s="11">
        <v>2.7686290588404998</v>
      </c>
      <c r="C13" s="11">
        <v>6.1189581987599997</v>
      </c>
      <c r="D13" s="11">
        <v>0</v>
      </c>
      <c r="E13" s="12"/>
      <c r="F13" s="126">
        <v>0</v>
      </c>
      <c r="G13" s="126">
        <v>0</v>
      </c>
      <c r="H13" s="126">
        <v>7.3846243469999999</v>
      </c>
      <c r="I13" s="126">
        <v>0</v>
      </c>
      <c r="K13" s="10" t="s">
        <v>102</v>
      </c>
      <c r="L13" s="11">
        <v>2.7686290588404998</v>
      </c>
      <c r="M13" s="11">
        <f>C13*21</f>
        <v>128.49812217395998</v>
      </c>
      <c r="N13" s="11">
        <v>0</v>
      </c>
      <c r="O13" s="12"/>
      <c r="P13" s="16">
        <f t="shared" si="4"/>
        <v>131.26675123280049</v>
      </c>
      <c r="R13" s="359" t="s">
        <v>353</v>
      </c>
      <c r="S13" s="11">
        <v>2.7686290588404998</v>
      </c>
      <c r="T13" s="11">
        <v>6.1189581987599997</v>
      </c>
      <c r="U13" s="11">
        <v>0</v>
      </c>
      <c r="V13" s="12"/>
      <c r="W13" s="126">
        <v>0</v>
      </c>
      <c r="X13" s="126">
        <v>0</v>
      </c>
      <c r="Y13" s="126">
        <v>7.3846243469999999</v>
      </c>
      <c r="Z13" s="126">
        <v>0</v>
      </c>
      <c r="AB13" s="359" t="s">
        <v>353</v>
      </c>
      <c r="AC13" s="11">
        <v>2.7686290588404998</v>
      </c>
      <c r="AD13" s="11">
        <f>T13*21</f>
        <v>128.49812217395998</v>
      </c>
      <c r="AE13" s="11">
        <v>0</v>
      </c>
      <c r="AF13" s="12"/>
      <c r="AG13" s="16">
        <f t="shared" si="5"/>
        <v>131.26675123280049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26">
        <v>0</v>
      </c>
      <c r="G14" s="126">
        <v>0</v>
      </c>
      <c r="H14" s="126">
        <v>0</v>
      </c>
      <c r="I14" s="126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4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26">
        <v>0</v>
      </c>
      <c r="X14" s="126">
        <v>0</v>
      </c>
      <c r="Y14" s="126">
        <v>0</v>
      </c>
      <c r="Z14" s="126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125">
        <v>0</v>
      </c>
      <c r="G15" s="125">
        <v>0</v>
      </c>
      <c r="H15" s="125">
        <v>0</v>
      </c>
      <c r="I15" s="125">
        <v>0</v>
      </c>
      <c r="K15" s="8" t="s">
        <v>74</v>
      </c>
      <c r="L15" s="14">
        <v>647.35934523094602</v>
      </c>
      <c r="M15" s="14">
        <f>C16*21</f>
        <v>0</v>
      </c>
      <c r="N15" s="14">
        <f>D16*310</f>
        <v>0</v>
      </c>
      <c r="O15" s="14">
        <v>305.89966392674</v>
      </c>
      <c r="P15" s="15">
        <f t="shared" si="4"/>
        <v>953.25900915768602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125">
        <v>0</v>
      </c>
      <c r="X15" s="125">
        <v>0</v>
      </c>
      <c r="Y15" s="125">
        <v>0</v>
      </c>
      <c r="Z15" s="125">
        <v>0</v>
      </c>
      <c r="AB15" s="358" t="s">
        <v>356</v>
      </c>
      <c r="AC15" s="14">
        <v>647.35934523094602</v>
      </c>
      <c r="AD15" s="14">
        <f>T16*21</f>
        <v>0</v>
      </c>
      <c r="AE15" s="14">
        <f>U16*310</f>
        <v>0</v>
      </c>
      <c r="AF15" s="14">
        <v>305.89966392674</v>
      </c>
      <c r="AG15" s="15">
        <f t="shared" si="5"/>
        <v>953.25900915768602</v>
      </c>
    </row>
    <row r="16" spans="1:33" ht="26.4">
      <c r="A16" s="8" t="s">
        <v>74</v>
      </c>
      <c r="B16" s="9">
        <v>647.35934523094602</v>
      </c>
      <c r="C16" s="9">
        <v>0</v>
      </c>
      <c r="D16" s="9">
        <v>0</v>
      </c>
      <c r="E16" s="9">
        <v>305.89966392674</v>
      </c>
      <c r="F16" s="125">
        <v>4.5100000000000001E-3</v>
      </c>
      <c r="G16" s="125">
        <v>0.63927999999999996</v>
      </c>
      <c r="H16" s="125">
        <v>4.1279899999999996</v>
      </c>
      <c r="I16" s="125">
        <v>0.11612</v>
      </c>
      <c r="K16" s="8" t="s">
        <v>78</v>
      </c>
      <c r="L16" s="14">
        <v>638.10734632428</v>
      </c>
      <c r="M16" s="14">
        <v>0</v>
      </c>
      <c r="N16" s="14">
        <v>0</v>
      </c>
      <c r="O16" s="14">
        <v>0</v>
      </c>
      <c r="P16" s="15">
        <f t="shared" si="4"/>
        <v>638.10734632428</v>
      </c>
      <c r="R16" s="358" t="s">
        <v>356</v>
      </c>
      <c r="S16" s="9">
        <v>647.35934523094602</v>
      </c>
      <c r="T16" s="9">
        <v>0</v>
      </c>
      <c r="U16" s="9">
        <v>0</v>
      </c>
      <c r="V16" s="9">
        <v>305.89966392674</v>
      </c>
      <c r="W16" s="125">
        <v>4.5100000000000001E-3</v>
      </c>
      <c r="X16" s="125">
        <v>0.63927999999999996</v>
      </c>
      <c r="Y16" s="125">
        <v>4.1279899999999996</v>
      </c>
      <c r="Z16" s="125">
        <v>0.11612</v>
      </c>
      <c r="AB16" s="358" t="s">
        <v>357</v>
      </c>
      <c r="AC16" s="14">
        <v>638.10734632428</v>
      </c>
      <c r="AD16" s="14">
        <v>0</v>
      </c>
      <c r="AE16" s="14">
        <v>0</v>
      </c>
      <c r="AF16" s="14">
        <v>0</v>
      </c>
      <c r="AG16" s="15">
        <f t="shared" si="5"/>
        <v>638.10734632428</v>
      </c>
    </row>
    <row r="17" spans="1:33">
      <c r="A17" s="8" t="s">
        <v>78</v>
      </c>
      <c r="B17" s="9">
        <v>638.10734632428</v>
      </c>
      <c r="C17" s="9">
        <v>0</v>
      </c>
      <c r="D17" s="9">
        <v>0</v>
      </c>
      <c r="E17" s="9">
        <v>0</v>
      </c>
      <c r="F17" s="125">
        <v>0</v>
      </c>
      <c r="G17" s="125">
        <v>0</v>
      </c>
      <c r="H17" s="125">
        <v>0</v>
      </c>
      <c r="I17" s="125">
        <v>0</v>
      </c>
      <c r="K17" s="10" t="s">
        <v>82</v>
      </c>
      <c r="L17" s="11">
        <v>604.57235999378395</v>
      </c>
      <c r="M17" s="12"/>
      <c r="N17" s="12"/>
      <c r="O17" s="12"/>
      <c r="P17" s="16">
        <f t="shared" si="4"/>
        <v>604.57235999378395</v>
      </c>
      <c r="R17" s="358" t="s">
        <v>357</v>
      </c>
      <c r="S17" s="9">
        <v>638.10734632428</v>
      </c>
      <c r="T17" s="9">
        <v>0</v>
      </c>
      <c r="U17" s="9">
        <v>0</v>
      </c>
      <c r="V17" s="9">
        <v>0</v>
      </c>
      <c r="W17" s="125">
        <v>0</v>
      </c>
      <c r="X17" s="125">
        <v>0</v>
      </c>
      <c r="Y17" s="125">
        <v>0</v>
      </c>
      <c r="Z17" s="125">
        <v>0</v>
      </c>
      <c r="AB17" s="359" t="s">
        <v>358</v>
      </c>
      <c r="AC17" s="11">
        <v>604.57235999378395</v>
      </c>
      <c r="AD17" s="12"/>
      <c r="AE17" s="12"/>
      <c r="AF17" s="12"/>
      <c r="AG17" s="16">
        <f t="shared" si="5"/>
        <v>604.57235999378395</v>
      </c>
    </row>
    <row r="18" spans="1:33">
      <c r="A18" s="10" t="s">
        <v>82</v>
      </c>
      <c r="B18" s="11">
        <v>604.57235999378395</v>
      </c>
      <c r="C18" s="12"/>
      <c r="D18" s="12"/>
      <c r="E18" s="12"/>
      <c r="F18" s="126">
        <v>0</v>
      </c>
      <c r="G18" s="126">
        <v>0</v>
      </c>
      <c r="H18" s="126">
        <v>0</v>
      </c>
      <c r="I18" s="126">
        <v>0</v>
      </c>
      <c r="K18" s="10" t="s">
        <v>86</v>
      </c>
      <c r="L18" s="11">
        <v>4.8289499999999999</v>
      </c>
      <c r="M18" s="12"/>
      <c r="N18" s="12"/>
      <c r="O18" s="12"/>
      <c r="P18" s="16">
        <f t="shared" si="4"/>
        <v>4.8289499999999999</v>
      </c>
      <c r="R18" s="359" t="s">
        <v>358</v>
      </c>
      <c r="S18" s="11">
        <v>604.57235999378395</v>
      </c>
      <c r="T18" s="12"/>
      <c r="U18" s="12"/>
      <c r="V18" s="12"/>
      <c r="W18" s="126">
        <v>0</v>
      </c>
      <c r="X18" s="126">
        <v>0</v>
      </c>
      <c r="Y18" s="126">
        <v>0</v>
      </c>
      <c r="Z18" s="126">
        <v>0</v>
      </c>
      <c r="AB18" s="359" t="s">
        <v>359</v>
      </c>
      <c r="AC18" s="11">
        <v>4.8289499999999999</v>
      </c>
      <c r="AD18" s="12"/>
      <c r="AE18" s="12"/>
      <c r="AF18" s="12"/>
      <c r="AG18" s="16">
        <f t="shared" si="5"/>
        <v>4.8289499999999999</v>
      </c>
    </row>
    <row r="19" spans="1:33">
      <c r="A19" s="10" t="s">
        <v>86</v>
      </c>
      <c r="B19" s="11">
        <v>4.8289499999999999</v>
      </c>
      <c r="C19" s="12"/>
      <c r="D19" s="12"/>
      <c r="E19" s="12"/>
      <c r="F19" s="126">
        <v>0</v>
      </c>
      <c r="G19" s="126">
        <v>0</v>
      </c>
      <c r="H19" s="126">
        <v>0</v>
      </c>
      <c r="I19" s="126">
        <v>0</v>
      </c>
      <c r="K19" s="10" t="s">
        <v>90</v>
      </c>
      <c r="L19" s="11">
        <v>16.074180465000001</v>
      </c>
      <c r="M19" s="12"/>
      <c r="N19" s="12"/>
      <c r="O19" s="12"/>
      <c r="P19" s="16">
        <f t="shared" si="4"/>
        <v>16.074180465000001</v>
      </c>
      <c r="R19" s="359" t="s">
        <v>359</v>
      </c>
      <c r="S19" s="11">
        <v>4.8289499999999999</v>
      </c>
      <c r="T19" s="12"/>
      <c r="U19" s="12"/>
      <c r="V19" s="12"/>
      <c r="W19" s="126">
        <v>0</v>
      </c>
      <c r="X19" s="126">
        <v>0</v>
      </c>
      <c r="Y19" s="126">
        <v>0</v>
      </c>
      <c r="Z19" s="126">
        <v>0</v>
      </c>
      <c r="AB19" s="359" t="s">
        <v>360</v>
      </c>
      <c r="AC19" s="11">
        <v>16.074180465000001</v>
      </c>
      <c r="AD19" s="12"/>
      <c r="AE19" s="12"/>
      <c r="AF19" s="12"/>
      <c r="AG19" s="16">
        <f t="shared" si="5"/>
        <v>16.074180465000001</v>
      </c>
    </row>
    <row r="20" spans="1:33">
      <c r="A20" s="10" t="s">
        <v>90</v>
      </c>
      <c r="B20" s="11">
        <v>16.074180465000001</v>
      </c>
      <c r="C20" s="12"/>
      <c r="D20" s="12"/>
      <c r="E20" s="12"/>
      <c r="F20" s="126">
        <v>0</v>
      </c>
      <c r="G20" s="126">
        <v>0</v>
      </c>
      <c r="H20" s="126">
        <v>0</v>
      </c>
      <c r="I20" s="126">
        <v>0</v>
      </c>
      <c r="K20" s="10" t="s">
        <v>94</v>
      </c>
      <c r="L20" s="11">
        <v>12.6318558654956</v>
      </c>
      <c r="M20" s="12"/>
      <c r="N20" s="12"/>
      <c r="O20" s="12"/>
      <c r="P20" s="16">
        <f t="shared" si="4"/>
        <v>12.6318558654956</v>
      </c>
      <c r="R20" s="359" t="s">
        <v>360</v>
      </c>
      <c r="S20" s="11">
        <v>16.074180465000001</v>
      </c>
      <c r="T20" s="12"/>
      <c r="U20" s="12"/>
      <c r="V20" s="12"/>
      <c r="W20" s="126">
        <v>0</v>
      </c>
      <c r="X20" s="126">
        <v>0</v>
      </c>
      <c r="Y20" s="126">
        <v>0</v>
      </c>
      <c r="Z20" s="126">
        <v>0</v>
      </c>
      <c r="AB20" s="359" t="s">
        <v>361</v>
      </c>
      <c r="AC20" s="11">
        <v>12.6318558654956</v>
      </c>
      <c r="AD20" s="12"/>
      <c r="AE20" s="12"/>
      <c r="AF20" s="12"/>
      <c r="AG20" s="16">
        <f t="shared" si="5"/>
        <v>12.6318558654956</v>
      </c>
    </row>
    <row r="21" spans="1:33">
      <c r="A21" s="10" t="s">
        <v>94</v>
      </c>
      <c r="B21" s="11">
        <v>12.6318558654956</v>
      </c>
      <c r="C21" s="12"/>
      <c r="D21" s="12"/>
      <c r="E21" s="12"/>
      <c r="F21" s="126">
        <v>0</v>
      </c>
      <c r="G21" s="126">
        <v>0</v>
      </c>
      <c r="H21" s="126">
        <v>0</v>
      </c>
      <c r="I21" s="126">
        <v>0</v>
      </c>
      <c r="K21" s="8" t="s">
        <v>97</v>
      </c>
      <c r="L21" s="14">
        <v>0.98161224000000002</v>
      </c>
      <c r="M21" s="14">
        <v>0</v>
      </c>
      <c r="N21" s="14">
        <v>0</v>
      </c>
      <c r="O21" s="14">
        <v>0</v>
      </c>
      <c r="P21" s="15">
        <f t="shared" si="4"/>
        <v>0.98161224000000002</v>
      </c>
      <c r="R21" s="359" t="s">
        <v>361</v>
      </c>
      <c r="S21" s="11">
        <v>12.6318558654956</v>
      </c>
      <c r="T21" s="12"/>
      <c r="U21" s="12"/>
      <c r="V21" s="12"/>
      <c r="W21" s="126">
        <v>0</v>
      </c>
      <c r="X21" s="126">
        <v>0</v>
      </c>
      <c r="Y21" s="126">
        <v>0</v>
      </c>
      <c r="Z21" s="126">
        <v>0</v>
      </c>
      <c r="AB21" s="358" t="s">
        <v>364</v>
      </c>
      <c r="AC21" s="14">
        <v>0.98161224000000002</v>
      </c>
      <c r="AD21" s="14">
        <v>0</v>
      </c>
      <c r="AE21" s="14">
        <v>0</v>
      </c>
      <c r="AF21" s="14">
        <v>0</v>
      </c>
      <c r="AG21" s="15">
        <f t="shared" si="5"/>
        <v>0.98161224000000002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26">
        <v>0</v>
      </c>
      <c r="G22" s="126">
        <v>0</v>
      </c>
      <c r="H22" s="126">
        <v>0</v>
      </c>
      <c r="I22" s="126">
        <v>0</v>
      </c>
      <c r="K22" s="10" t="s">
        <v>100</v>
      </c>
      <c r="L22" s="11">
        <v>1.5112240000000001E-2</v>
      </c>
      <c r="M22" s="11">
        <v>0</v>
      </c>
      <c r="N22" s="12"/>
      <c r="O22" s="12"/>
      <c r="P22" s="16">
        <f t="shared" si="4"/>
        <v>1.5112240000000001E-2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26">
        <v>0</v>
      </c>
      <c r="X22" s="126">
        <v>0</v>
      </c>
      <c r="Y22" s="126">
        <v>0</v>
      </c>
      <c r="Z22" s="126">
        <v>0</v>
      </c>
      <c r="AB22" s="359" t="s">
        <v>365</v>
      </c>
      <c r="AC22" s="11">
        <v>1.5112240000000001E-2</v>
      </c>
      <c r="AD22" s="11">
        <v>0</v>
      </c>
      <c r="AE22" s="12"/>
      <c r="AF22" s="12"/>
      <c r="AG22" s="16">
        <f t="shared" si="5"/>
        <v>1.5112240000000001E-2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125">
        <v>0</v>
      </c>
      <c r="G23" s="125">
        <v>0</v>
      </c>
      <c r="H23" s="125">
        <v>0</v>
      </c>
      <c r="I23" s="125">
        <v>0</v>
      </c>
      <c r="K23" s="8" t="s">
        <v>103</v>
      </c>
      <c r="L23" s="14">
        <v>8.2703866666666705</v>
      </c>
      <c r="M23" s="14">
        <v>0</v>
      </c>
      <c r="N23" s="14">
        <v>0</v>
      </c>
      <c r="O23" s="14">
        <v>0</v>
      </c>
      <c r="P23" s="15">
        <f t="shared" si="4"/>
        <v>8.2703866666666705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125">
        <v>0</v>
      </c>
      <c r="X23" s="125">
        <v>0</v>
      </c>
      <c r="Y23" s="125">
        <v>0</v>
      </c>
      <c r="Z23" s="125">
        <v>0</v>
      </c>
      <c r="AB23" s="358" t="s">
        <v>367</v>
      </c>
      <c r="AC23" s="14">
        <v>8.2703866666666705</v>
      </c>
      <c r="AD23" s="14">
        <v>0</v>
      </c>
      <c r="AE23" s="14">
        <v>0</v>
      </c>
      <c r="AF23" s="14">
        <v>0</v>
      </c>
      <c r="AG23" s="15">
        <f t="shared" si="5"/>
        <v>8.2703866666666705</v>
      </c>
    </row>
    <row r="24" spans="1:33">
      <c r="A24" s="8" t="s">
        <v>97</v>
      </c>
      <c r="B24" s="9">
        <v>0.98161224000000002</v>
      </c>
      <c r="C24" s="9">
        <v>0</v>
      </c>
      <c r="D24" s="9">
        <v>0</v>
      </c>
      <c r="E24" s="9">
        <v>0</v>
      </c>
      <c r="F24" s="125">
        <v>2E-3</v>
      </c>
      <c r="G24" s="125">
        <v>0.62548999999999999</v>
      </c>
      <c r="H24" s="125">
        <v>0</v>
      </c>
      <c r="I24" s="125">
        <v>0.1111</v>
      </c>
      <c r="K24" s="10" t="s">
        <v>105</v>
      </c>
      <c r="L24" s="11">
        <v>8.2382666666666697</v>
      </c>
      <c r="M24" s="12"/>
      <c r="N24" s="12"/>
      <c r="O24" s="12"/>
      <c r="P24" s="16">
        <f t="shared" si="4"/>
        <v>8.2382666666666697</v>
      </c>
      <c r="R24" s="358" t="s">
        <v>364</v>
      </c>
      <c r="S24" s="9">
        <v>0.98161224000000002</v>
      </c>
      <c r="T24" s="9">
        <v>0</v>
      </c>
      <c r="U24" s="9">
        <v>0</v>
      </c>
      <c r="V24" s="9">
        <v>0</v>
      </c>
      <c r="W24" s="125">
        <v>2E-3</v>
      </c>
      <c r="X24" s="125">
        <v>0.62548999999999999</v>
      </c>
      <c r="Y24" s="125">
        <v>0</v>
      </c>
      <c r="Z24" s="125">
        <v>0.1111</v>
      </c>
      <c r="AB24" s="359" t="s">
        <v>368</v>
      </c>
      <c r="AC24" s="11">
        <v>8.2382666666666697</v>
      </c>
      <c r="AD24" s="12"/>
      <c r="AE24" s="12"/>
      <c r="AF24" s="12"/>
      <c r="AG24" s="16">
        <f t="shared" si="5"/>
        <v>8.2382666666666697</v>
      </c>
    </row>
    <row r="25" spans="1:33">
      <c r="A25" s="10" t="s">
        <v>100</v>
      </c>
      <c r="B25" s="11">
        <v>1.5112240000000001E-2</v>
      </c>
      <c r="C25" s="11">
        <v>0</v>
      </c>
      <c r="D25" s="12"/>
      <c r="E25" s="12"/>
      <c r="F25" s="126">
        <v>2E-3</v>
      </c>
      <c r="G25" s="126">
        <v>0.01</v>
      </c>
      <c r="H25" s="126">
        <v>0</v>
      </c>
      <c r="I25" s="126">
        <v>0</v>
      </c>
      <c r="K25" s="10" t="s">
        <v>107</v>
      </c>
      <c r="L25" s="11">
        <v>3.2120000000000003E-2</v>
      </c>
      <c r="M25" s="12"/>
      <c r="N25" s="12"/>
      <c r="O25" s="12"/>
      <c r="P25" s="16">
        <f t="shared" si="4"/>
        <v>3.2120000000000003E-2</v>
      </c>
      <c r="R25" s="359" t="s">
        <v>365</v>
      </c>
      <c r="S25" s="11">
        <v>1.5112240000000001E-2</v>
      </c>
      <c r="T25" s="11">
        <v>0</v>
      </c>
      <c r="U25" s="12"/>
      <c r="V25" s="12"/>
      <c r="W25" s="126">
        <v>2E-3</v>
      </c>
      <c r="X25" s="126">
        <v>0.01</v>
      </c>
      <c r="Y25" s="126">
        <v>0</v>
      </c>
      <c r="Z25" s="126">
        <v>0</v>
      </c>
      <c r="AB25" s="359" t="s">
        <v>369</v>
      </c>
      <c r="AC25" s="11">
        <v>3.2120000000000003E-2</v>
      </c>
      <c r="AD25" s="12"/>
      <c r="AE25" s="12"/>
      <c r="AF25" s="12"/>
      <c r="AG25" s="16">
        <f t="shared" si="5"/>
        <v>3.2120000000000003E-2</v>
      </c>
    </row>
    <row r="26" spans="1:33" ht="26.4">
      <c r="A26" s="122" t="s">
        <v>194</v>
      </c>
      <c r="B26" s="123">
        <v>0.96650000000000003</v>
      </c>
      <c r="C26" s="123">
        <v>0</v>
      </c>
      <c r="D26" s="123">
        <v>0</v>
      </c>
      <c r="E26" s="123">
        <v>0</v>
      </c>
      <c r="F26" s="126">
        <v>0</v>
      </c>
      <c r="G26" s="126">
        <v>0.61548999999999998</v>
      </c>
      <c r="H26" s="126">
        <v>0</v>
      </c>
      <c r="I26" s="126">
        <v>0.1111</v>
      </c>
      <c r="K26" s="8" t="s">
        <v>109</v>
      </c>
      <c r="L26" s="14">
        <v>0</v>
      </c>
      <c r="M26" s="14">
        <v>0</v>
      </c>
      <c r="N26" s="14">
        <v>0</v>
      </c>
      <c r="O26" s="14">
        <v>305.89966392674</v>
      </c>
      <c r="P26" s="15">
        <f t="shared" si="4"/>
        <v>305.89966392674</v>
      </c>
      <c r="R26" s="359" t="s">
        <v>366</v>
      </c>
      <c r="S26" s="123">
        <v>0.96650000000000003</v>
      </c>
      <c r="T26" s="123">
        <v>0</v>
      </c>
      <c r="U26" s="123">
        <v>0</v>
      </c>
      <c r="V26" s="123">
        <v>0</v>
      </c>
      <c r="W26" s="126">
        <v>0</v>
      </c>
      <c r="X26" s="126">
        <v>0.61548999999999998</v>
      </c>
      <c r="Y26" s="126">
        <v>0</v>
      </c>
      <c r="Z26" s="126">
        <v>0.1111</v>
      </c>
      <c r="AB26" s="358" t="s">
        <v>373</v>
      </c>
      <c r="AC26" s="14">
        <v>0</v>
      </c>
      <c r="AD26" s="14">
        <v>0</v>
      </c>
      <c r="AE26" s="14">
        <v>0</v>
      </c>
      <c r="AF26" s="14">
        <v>305.89966392674</v>
      </c>
      <c r="AG26" s="15">
        <f t="shared" si="5"/>
        <v>305.89966392674</v>
      </c>
    </row>
    <row r="27" spans="1:33" ht="26.4">
      <c r="A27" s="8" t="s">
        <v>103</v>
      </c>
      <c r="B27" s="9">
        <v>8.2703866666666705</v>
      </c>
      <c r="C27" s="9">
        <v>0</v>
      </c>
      <c r="D27" s="9">
        <v>0</v>
      </c>
      <c r="E27" s="9">
        <v>0</v>
      </c>
      <c r="F27" s="125">
        <v>0</v>
      </c>
      <c r="G27" s="125">
        <v>0</v>
      </c>
      <c r="H27" s="125">
        <v>1.8569899999999999</v>
      </c>
      <c r="I27" s="125">
        <v>0</v>
      </c>
      <c r="K27" s="10" t="s">
        <v>111</v>
      </c>
      <c r="L27" s="12"/>
      <c r="M27" s="12"/>
      <c r="N27" s="12"/>
      <c r="O27" s="11">
        <v>92.481608926740407</v>
      </c>
      <c r="P27" s="16">
        <f t="shared" si="4"/>
        <v>92.481608926740407</v>
      </c>
      <c r="R27" s="358" t="s">
        <v>367</v>
      </c>
      <c r="S27" s="9">
        <v>8.2703866666666705</v>
      </c>
      <c r="T27" s="9">
        <v>0</v>
      </c>
      <c r="U27" s="9">
        <v>0</v>
      </c>
      <c r="V27" s="9">
        <v>0</v>
      </c>
      <c r="W27" s="125">
        <v>0</v>
      </c>
      <c r="X27" s="125">
        <v>0</v>
      </c>
      <c r="Y27" s="125">
        <v>1.8569899999999999</v>
      </c>
      <c r="Z27" s="125">
        <v>0</v>
      </c>
      <c r="AB27" s="359" t="s">
        <v>374</v>
      </c>
      <c r="AC27" s="12"/>
      <c r="AD27" s="12"/>
      <c r="AE27" s="12"/>
      <c r="AF27" s="11">
        <v>92.481608926740407</v>
      </c>
      <c r="AG27" s="16">
        <f t="shared" si="5"/>
        <v>92.481608926740407</v>
      </c>
    </row>
    <row r="28" spans="1:33">
      <c r="A28" s="10" t="s">
        <v>105</v>
      </c>
      <c r="B28" s="11">
        <v>8.2382666666666697</v>
      </c>
      <c r="C28" s="12"/>
      <c r="D28" s="12"/>
      <c r="E28" s="12"/>
      <c r="F28" s="126">
        <v>0</v>
      </c>
      <c r="G28" s="126">
        <v>0</v>
      </c>
      <c r="H28" s="126">
        <v>0</v>
      </c>
      <c r="I28" s="126">
        <v>0</v>
      </c>
      <c r="K28" s="10" t="s">
        <v>113</v>
      </c>
      <c r="L28" s="12"/>
      <c r="M28" s="12"/>
      <c r="N28" s="12"/>
      <c r="O28" s="11">
        <v>168.2969325</v>
      </c>
      <c r="P28" s="16">
        <f t="shared" si="4"/>
        <v>168.2969325</v>
      </c>
      <c r="R28" s="359" t="s">
        <v>368</v>
      </c>
      <c r="S28" s="11">
        <v>8.2382666666666697</v>
      </c>
      <c r="T28" s="12"/>
      <c r="U28" s="12"/>
      <c r="V28" s="12"/>
      <c r="W28" s="126">
        <v>0</v>
      </c>
      <c r="X28" s="126">
        <v>0</v>
      </c>
      <c r="Y28" s="126">
        <v>0</v>
      </c>
      <c r="Z28" s="126">
        <v>0</v>
      </c>
      <c r="AB28" s="359" t="s">
        <v>375</v>
      </c>
      <c r="AC28" s="12"/>
      <c r="AD28" s="12"/>
      <c r="AE28" s="12"/>
      <c r="AF28" s="11">
        <v>168.2969325</v>
      </c>
      <c r="AG28" s="16">
        <f t="shared" si="5"/>
        <v>168.2969325</v>
      </c>
    </row>
    <row r="29" spans="1:33">
      <c r="A29" s="10" t="s">
        <v>107</v>
      </c>
      <c r="B29" s="11">
        <v>3.2120000000000003E-2</v>
      </c>
      <c r="C29" s="12"/>
      <c r="D29" s="12"/>
      <c r="E29" s="12"/>
      <c r="F29" s="126">
        <v>0</v>
      </c>
      <c r="G29" s="126">
        <v>0</v>
      </c>
      <c r="H29" s="126">
        <v>0</v>
      </c>
      <c r="I29" s="126">
        <v>0</v>
      </c>
      <c r="K29" s="10" t="s">
        <v>115</v>
      </c>
      <c r="L29" s="12"/>
      <c r="M29" s="12"/>
      <c r="N29" s="12"/>
      <c r="O29" s="11">
        <v>45.121122499999998</v>
      </c>
      <c r="P29" s="16">
        <f t="shared" si="4"/>
        <v>45.121122499999998</v>
      </c>
      <c r="R29" s="359" t="s">
        <v>369</v>
      </c>
      <c r="S29" s="11">
        <v>3.2120000000000003E-2</v>
      </c>
      <c r="T29" s="12"/>
      <c r="U29" s="12"/>
      <c r="V29" s="12"/>
      <c r="W29" s="126">
        <v>0</v>
      </c>
      <c r="X29" s="126">
        <v>0</v>
      </c>
      <c r="Y29" s="126">
        <v>0</v>
      </c>
      <c r="Z29" s="126">
        <v>0</v>
      </c>
      <c r="AB29" s="359" t="s">
        <v>379</v>
      </c>
      <c r="AC29" s="12"/>
      <c r="AD29" s="12"/>
      <c r="AE29" s="12"/>
      <c r="AF29" s="11">
        <v>45.121122499999998</v>
      </c>
      <c r="AG29" s="16">
        <f t="shared" si="5"/>
        <v>45.121122499999998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26">
        <v>0</v>
      </c>
      <c r="G30" s="126">
        <v>0</v>
      </c>
      <c r="H30" s="126">
        <v>1.855</v>
      </c>
      <c r="I30" s="126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4"/>
        <v>0</v>
      </c>
      <c r="R30" s="359" t="s">
        <v>370</v>
      </c>
      <c r="S30" s="11">
        <v>0</v>
      </c>
      <c r="T30" s="12"/>
      <c r="U30" s="12"/>
      <c r="V30" s="12"/>
      <c r="W30" s="126">
        <v>0</v>
      </c>
      <c r="X30" s="126">
        <v>0</v>
      </c>
      <c r="Y30" s="126">
        <v>1.855</v>
      </c>
      <c r="Z30" s="126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26">
        <v>0</v>
      </c>
      <c r="G31" s="126">
        <v>0</v>
      </c>
      <c r="H31" s="126">
        <v>1.99E-3</v>
      </c>
      <c r="I31" s="126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26">
        <v>0</v>
      </c>
      <c r="X31" s="126">
        <v>0</v>
      </c>
      <c r="Y31" s="126">
        <v>1.99E-3</v>
      </c>
      <c r="Z31" s="126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125">
        <v>0</v>
      </c>
      <c r="G32" s="125">
        <v>0</v>
      </c>
      <c r="H32" s="125">
        <v>0</v>
      </c>
      <c r="I32" s="125">
        <v>0</v>
      </c>
      <c r="K32" s="8" t="s">
        <v>75</v>
      </c>
      <c r="L32" s="14">
        <v>-10302.540278723</v>
      </c>
      <c r="M32" s="14">
        <f>C46*21</f>
        <v>2679.4876399341119</v>
      </c>
      <c r="N32" s="14">
        <f>D46*310</f>
        <v>2211.8102156405957</v>
      </c>
      <c r="O32" s="14">
        <v>0</v>
      </c>
      <c r="P32" s="15">
        <f t="shared" si="4"/>
        <v>-5411.2424231482919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125">
        <v>0</v>
      </c>
      <c r="X32" s="125">
        <v>0</v>
      </c>
      <c r="Y32" s="125">
        <v>0</v>
      </c>
      <c r="Z32" s="125">
        <v>0</v>
      </c>
      <c r="AB32" s="358" t="s">
        <v>384</v>
      </c>
      <c r="AC32" s="14">
        <v>-10302.540278723</v>
      </c>
      <c r="AD32" s="14">
        <f>T46*21</f>
        <v>2679.4876399341119</v>
      </c>
      <c r="AE32" s="14">
        <f>U46*310</f>
        <v>2211.8102156405957</v>
      </c>
      <c r="AF32" s="14">
        <v>0</v>
      </c>
      <c r="AG32" s="15">
        <f t="shared" ref="AG32:AG51" si="6">SUM(AC32:AF32)</f>
        <v>-5411.2424231482919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305.89966392674</v>
      </c>
      <c r="F33" s="125">
        <v>0</v>
      </c>
      <c r="G33" s="125">
        <v>0</v>
      </c>
      <c r="H33" s="125">
        <v>0</v>
      </c>
      <c r="I33" s="125">
        <v>0</v>
      </c>
      <c r="K33" s="8" t="s">
        <v>79</v>
      </c>
      <c r="L33" s="14">
        <v>0</v>
      </c>
      <c r="M33" s="14">
        <f>C47*21</f>
        <v>2624.6022448799999</v>
      </c>
      <c r="N33" s="14">
        <f>D47*310</f>
        <v>157.15252354407818</v>
      </c>
      <c r="O33" s="14">
        <v>0</v>
      </c>
      <c r="P33" s="15">
        <f t="shared" si="4"/>
        <v>2781.7547684240781</v>
      </c>
      <c r="R33" s="358" t="s">
        <v>373</v>
      </c>
      <c r="S33" s="9">
        <v>0</v>
      </c>
      <c r="T33" s="9">
        <v>0</v>
      </c>
      <c r="U33" s="9">
        <v>0</v>
      </c>
      <c r="V33" s="9">
        <v>305.89966392674</v>
      </c>
      <c r="W33" s="125">
        <v>0</v>
      </c>
      <c r="X33" s="125">
        <v>0</v>
      </c>
      <c r="Y33" s="125">
        <v>0</v>
      </c>
      <c r="Z33" s="125">
        <v>0</v>
      </c>
      <c r="AB33" s="358" t="s">
        <v>385</v>
      </c>
      <c r="AC33" s="14">
        <v>0</v>
      </c>
      <c r="AD33" s="14">
        <f>T47*21</f>
        <v>2624.6022448799999</v>
      </c>
      <c r="AE33" s="14">
        <f>U47*310</f>
        <v>157.15252354407818</v>
      </c>
      <c r="AF33" s="14">
        <v>0</v>
      </c>
      <c r="AG33" s="15">
        <f t="shared" si="6"/>
        <v>2781.7547684240781</v>
      </c>
    </row>
    <row r="34" spans="1:33">
      <c r="A34" s="10" t="s">
        <v>111</v>
      </c>
      <c r="B34" s="12"/>
      <c r="C34" s="12"/>
      <c r="D34" s="12"/>
      <c r="E34" s="11">
        <v>92.481608926740407</v>
      </c>
      <c r="F34" s="126">
        <v>0</v>
      </c>
      <c r="G34" s="126">
        <v>0</v>
      </c>
      <c r="H34" s="126">
        <v>0</v>
      </c>
      <c r="I34" s="126">
        <v>0</v>
      </c>
      <c r="K34" s="10" t="s">
        <v>83</v>
      </c>
      <c r="L34" s="12"/>
      <c r="M34" s="11">
        <f>C48*21</f>
        <v>2550.3567389999998</v>
      </c>
      <c r="N34" s="12"/>
      <c r="O34" s="12"/>
      <c r="P34" s="16">
        <f t="shared" si="4"/>
        <v>2550.3567389999998</v>
      </c>
      <c r="R34" s="359" t="s">
        <v>374</v>
      </c>
      <c r="S34" s="12"/>
      <c r="T34" s="12"/>
      <c r="U34" s="12"/>
      <c r="V34" s="11">
        <v>92.481608926740407</v>
      </c>
      <c r="W34" s="126">
        <v>0</v>
      </c>
      <c r="X34" s="126">
        <v>0</v>
      </c>
      <c r="Y34" s="126">
        <v>0</v>
      </c>
      <c r="Z34" s="126">
        <v>0</v>
      </c>
      <c r="AB34" s="359" t="s">
        <v>386</v>
      </c>
      <c r="AC34" s="12"/>
      <c r="AD34" s="11">
        <f>T48*21</f>
        <v>2550.3567389999998</v>
      </c>
      <c r="AE34" s="12"/>
      <c r="AF34" s="12"/>
      <c r="AG34" s="16">
        <f t="shared" si="6"/>
        <v>2550.3567389999998</v>
      </c>
    </row>
    <row r="35" spans="1:33">
      <c r="A35" s="10" t="s">
        <v>113</v>
      </c>
      <c r="B35" s="12"/>
      <c r="C35" s="12"/>
      <c r="D35" s="12"/>
      <c r="E35" s="11">
        <v>168.2969325</v>
      </c>
      <c r="F35" s="126">
        <v>0</v>
      </c>
      <c r="G35" s="126">
        <v>0</v>
      </c>
      <c r="H35" s="126">
        <v>0</v>
      </c>
      <c r="I35" s="126">
        <v>0</v>
      </c>
      <c r="K35" s="10" t="s">
        <v>87</v>
      </c>
      <c r="L35" s="12"/>
      <c r="M35" s="11">
        <f>C49*21</f>
        <v>74.245505879999996</v>
      </c>
      <c r="N35" s="11">
        <f>D49*310</f>
        <v>157.15252354407818</v>
      </c>
      <c r="O35" s="12"/>
      <c r="P35" s="16">
        <f t="shared" si="4"/>
        <v>231.39802942407817</v>
      </c>
      <c r="R35" s="359" t="s">
        <v>375</v>
      </c>
      <c r="S35" s="12"/>
      <c r="T35" s="12"/>
      <c r="U35" s="12"/>
      <c r="V35" s="11">
        <v>168.2969325</v>
      </c>
      <c r="W35" s="126">
        <v>0</v>
      </c>
      <c r="X35" s="126">
        <v>0</v>
      </c>
      <c r="Y35" s="126">
        <v>0</v>
      </c>
      <c r="Z35" s="126">
        <v>0</v>
      </c>
      <c r="AB35" s="359" t="s">
        <v>387</v>
      </c>
      <c r="AC35" s="12"/>
      <c r="AD35" s="11">
        <f>T49*21</f>
        <v>74.245505879999996</v>
      </c>
      <c r="AE35" s="11">
        <f>U49*310</f>
        <v>157.15252354407818</v>
      </c>
      <c r="AF35" s="12"/>
      <c r="AG35" s="16">
        <f t="shared" si="6"/>
        <v>231.39802942407817</v>
      </c>
    </row>
    <row r="36" spans="1:33">
      <c r="A36" s="10" t="s">
        <v>144</v>
      </c>
      <c r="B36" s="12"/>
      <c r="C36" s="12"/>
      <c r="D36" s="12"/>
      <c r="E36" s="11">
        <v>0</v>
      </c>
      <c r="F36" s="126">
        <v>0</v>
      </c>
      <c r="G36" s="126">
        <v>0</v>
      </c>
      <c r="H36" s="126">
        <v>0</v>
      </c>
      <c r="I36" s="126">
        <v>0</v>
      </c>
      <c r="K36" s="8" t="s">
        <v>91</v>
      </c>
      <c r="L36" s="14">
        <v>-10301.9502880789</v>
      </c>
      <c r="M36" s="14">
        <v>0</v>
      </c>
      <c r="N36" s="14">
        <v>0</v>
      </c>
      <c r="O36" s="14">
        <v>0</v>
      </c>
      <c r="P36" s="15">
        <f t="shared" si="4"/>
        <v>-10301.9502880789</v>
      </c>
      <c r="R36" s="359" t="s">
        <v>376</v>
      </c>
      <c r="S36" s="12"/>
      <c r="T36" s="12"/>
      <c r="U36" s="12"/>
      <c r="V36" s="11">
        <v>0</v>
      </c>
      <c r="W36" s="126">
        <v>0</v>
      </c>
      <c r="X36" s="126">
        <v>0</v>
      </c>
      <c r="Y36" s="126">
        <v>0</v>
      </c>
      <c r="Z36" s="126">
        <v>0</v>
      </c>
      <c r="AB36" s="358" t="s">
        <v>388</v>
      </c>
      <c r="AC36" s="14">
        <v>-10301.9502880789</v>
      </c>
      <c r="AD36" s="14">
        <v>0</v>
      </c>
      <c r="AE36" s="14">
        <v>0</v>
      </c>
      <c r="AF36" s="14">
        <v>0</v>
      </c>
      <c r="AG36" s="15">
        <f t="shared" si="6"/>
        <v>-10301.9502880789</v>
      </c>
    </row>
    <row r="37" spans="1:33">
      <c r="A37" s="10" t="s">
        <v>145</v>
      </c>
      <c r="B37" s="12"/>
      <c r="C37" s="12"/>
      <c r="D37" s="12"/>
      <c r="E37" s="11">
        <v>0</v>
      </c>
      <c r="F37" s="126">
        <v>0</v>
      </c>
      <c r="G37" s="126">
        <v>0</v>
      </c>
      <c r="H37" s="126">
        <v>0</v>
      </c>
      <c r="I37" s="126">
        <v>0</v>
      </c>
      <c r="K37" s="10" t="s">
        <v>95</v>
      </c>
      <c r="L37" s="11">
        <v>-6835.6266214122297</v>
      </c>
      <c r="M37" s="12"/>
      <c r="N37" s="12"/>
      <c r="O37" s="12"/>
      <c r="P37" s="16">
        <f t="shared" si="4"/>
        <v>-6835.6266214122297</v>
      </c>
      <c r="R37" s="359" t="s">
        <v>377</v>
      </c>
      <c r="S37" s="12"/>
      <c r="T37" s="12"/>
      <c r="U37" s="12"/>
      <c r="V37" s="11">
        <v>0</v>
      </c>
      <c r="W37" s="126">
        <v>0</v>
      </c>
      <c r="X37" s="126">
        <v>0</v>
      </c>
      <c r="Y37" s="126">
        <v>0</v>
      </c>
      <c r="Z37" s="126">
        <v>0</v>
      </c>
      <c r="AB37" s="359" t="s">
        <v>389</v>
      </c>
      <c r="AC37" s="11">
        <v>-6835.6266214122297</v>
      </c>
      <c r="AD37" s="12"/>
      <c r="AE37" s="12"/>
      <c r="AF37" s="12"/>
      <c r="AG37" s="16">
        <f t="shared" si="6"/>
        <v>-6835.6266214122297</v>
      </c>
    </row>
    <row r="38" spans="1:33">
      <c r="A38" s="10" t="s">
        <v>146</v>
      </c>
      <c r="B38" s="12"/>
      <c r="C38" s="12"/>
      <c r="D38" s="12"/>
      <c r="E38" s="11">
        <v>0</v>
      </c>
      <c r="F38" s="126">
        <v>0</v>
      </c>
      <c r="G38" s="126">
        <v>0</v>
      </c>
      <c r="H38" s="126">
        <v>0</v>
      </c>
      <c r="I38" s="126">
        <v>0</v>
      </c>
      <c r="K38" s="10" t="s">
        <v>98</v>
      </c>
      <c r="L38" s="11">
        <v>-3466.3236666666699</v>
      </c>
      <c r="M38" s="12"/>
      <c r="N38" s="12"/>
      <c r="O38" s="12"/>
      <c r="P38" s="16">
        <f t="shared" si="4"/>
        <v>-3466.3236666666699</v>
      </c>
      <c r="R38" s="359" t="s">
        <v>378</v>
      </c>
      <c r="S38" s="12"/>
      <c r="T38" s="12"/>
      <c r="U38" s="12"/>
      <c r="V38" s="11">
        <v>0</v>
      </c>
      <c r="W38" s="126">
        <v>0</v>
      </c>
      <c r="X38" s="126">
        <v>0</v>
      </c>
      <c r="Y38" s="126">
        <v>0</v>
      </c>
      <c r="Z38" s="126">
        <v>0</v>
      </c>
      <c r="AB38" s="359" t="s">
        <v>390</v>
      </c>
      <c r="AC38" s="11">
        <v>-3466.3236666666699</v>
      </c>
      <c r="AD38" s="12"/>
      <c r="AE38" s="12"/>
      <c r="AF38" s="12"/>
      <c r="AG38" s="16">
        <f t="shared" si="6"/>
        <v>-3466.3236666666699</v>
      </c>
    </row>
    <row r="39" spans="1:33" ht="26.4">
      <c r="A39" s="10" t="s">
        <v>115</v>
      </c>
      <c r="B39" s="12"/>
      <c r="C39" s="12"/>
      <c r="D39" s="12"/>
      <c r="E39" s="11">
        <v>45.121122499999998</v>
      </c>
      <c r="F39" s="126">
        <v>0</v>
      </c>
      <c r="G39" s="126">
        <v>0</v>
      </c>
      <c r="H39" s="126">
        <v>0</v>
      </c>
      <c r="I39" s="126">
        <v>0</v>
      </c>
      <c r="K39" s="8" t="s">
        <v>101</v>
      </c>
      <c r="L39" s="14">
        <v>0</v>
      </c>
      <c r="M39" s="14">
        <f>C57*21</f>
        <v>54.885395054117467</v>
      </c>
      <c r="N39" s="14">
        <f>D57*310</f>
        <v>2054.6576920965163</v>
      </c>
      <c r="O39" s="14">
        <v>0</v>
      </c>
      <c r="P39" s="15">
        <f t="shared" si="4"/>
        <v>2109.5430871506337</v>
      </c>
      <c r="R39" s="359" t="s">
        <v>379</v>
      </c>
      <c r="S39" s="12"/>
      <c r="T39" s="12"/>
      <c r="U39" s="12"/>
      <c r="V39" s="11">
        <v>45.121122499999998</v>
      </c>
      <c r="W39" s="126">
        <v>0</v>
      </c>
      <c r="X39" s="126">
        <v>0</v>
      </c>
      <c r="Y39" s="126">
        <v>0</v>
      </c>
      <c r="Z39" s="126">
        <v>0</v>
      </c>
      <c r="AB39" s="358" t="s">
        <v>395</v>
      </c>
      <c r="AC39" s="14">
        <v>0</v>
      </c>
      <c r="AD39" s="14">
        <f>T57*21</f>
        <v>54.885395054117467</v>
      </c>
      <c r="AE39" s="14">
        <f>U57*310</f>
        <v>2054.6576920965163</v>
      </c>
      <c r="AF39" s="14">
        <v>0</v>
      </c>
      <c r="AG39" s="15">
        <f t="shared" si="6"/>
        <v>2109.5430871506337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125">
        <v>0</v>
      </c>
      <c r="G40" s="125">
        <v>0</v>
      </c>
      <c r="H40" s="125">
        <v>0</v>
      </c>
      <c r="I40" s="125">
        <v>0</v>
      </c>
      <c r="K40" s="10" t="s">
        <v>104</v>
      </c>
      <c r="L40" s="12"/>
      <c r="M40" s="11">
        <f>C58*21</f>
        <v>10.418696063999999</v>
      </c>
      <c r="N40" s="11">
        <f>D58*310</f>
        <v>4.0023261760000004</v>
      </c>
      <c r="O40" s="12"/>
      <c r="P40" s="16">
        <f t="shared" si="4"/>
        <v>14.421022239999999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125">
        <v>0</v>
      </c>
      <c r="X40" s="125">
        <v>0</v>
      </c>
      <c r="Y40" s="125">
        <v>0</v>
      </c>
      <c r="Z40" s="125">
        <v>0</v>
      </c>
      <c r="AB40" s="359" t="s">
        <v>396</v>
      </c>
      <c r="AC40" s="12"/>
      <c r="AD40" s="11">
        <f>T58*21</f>
        <v>10.418696063999999</v>
      </c>
      <c r="AE40" s="11">
        <f>U58*310</f>
        <v>4.0023261760000004</v>
      </c>
      <c r="AF40" s="12"/>
      <c r="AG40" s="16">
        <f t="shared" si="6"/>
        <v>14.421022239999999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26">
        <v>0</v>
      </c>
      <c r="G41" s="126">
        <v>0</v>
      </c>
      <c r="H41" s="126">
        <v>0</v>
      </c>
      <c r="I41" s="126">
        <v>0</v>
      </c>
      <c r="K41" s="10" t="s">
        <v>106</v>
      </c>
      <c r="L41" s="12"/>
      <c r="M41" s="12"/>
      <c r="N41" s="11">
        <f>D59*310</f>
        <v>1412.1129279416093</v>
      </c>
      <c r="O41" s="12"/>
      <c r="P41" s="16">
        <f t="shared" si="4"/>
        <v>1412.1129279416093</v>
      </c>
      <c r="R41" s="10" t="s">
        <v>412</v>
      </c>
      <c r="S41" s="12"/>
      <c r="T41" s="12"/>
      <c r="U41" s="11">
        <v>0</v>
      </c>
      <c r="V41" s="12"/>
      <c r="W41" s="126">
        <v>0</v>
      </c>
      <c r="X41" s="126">
        <v>0</v>
      </c>
      <c r="Y41" s="126">
        <v>0</v>
      </c>
      <c r="Z41" s="126">
        <v>0</v>
      </c>
      <c r="AB41" s="359" t="s">
        <v>397</v>
      </c>
      <c r="AC41" s="12"/>
      <c r="AD41" s="12"/>
      <c r="AE41" s="11">
        <f>U59*310</f>
        <v>1412.1129279416093</v>
      </c>
      <c r="AF41" s="12"/>
      <c r="AG41" s="16">
        <f t="shared" si="6"/>
        <v>1412.1129279416093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26">
        <v>0</v>
      </c>
      <c r="G42" s="126">
        <v>0</v>
      </c>
      <c r="H42" s="126">
        <v>0</v>
      </c>
      <c r="I42" s="126">
        <v>0</v>
      </c>
      <c r="K42" s="10" t="s">
        <v>108</v>
      </c>
      <c r="L42" s="12"/>
      <c r="M42" s="12"/>
      <c r="N42" s="11">
        <f>D60*310</f>
        <v>567.38585822455082</v>
      </c>
      <c r="O42" s="12"/>
      <c r="P42" s="16">
        <f t="shared" si="4"/>
        <v>567.38585822455082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26">
        <v>0</v>
      </c>
      <c r="X42" s="126">
        <v>0</v>
      </c>
      <c r="Y42" s="126">
        <v>0</v>
      </c>
      <c r="Z42" s="126">
        <v>0</v>
      </c>
      <c r="AB42" s="359" t="s">
        <v>398</v>
      </c>
      <c r="AC42" s="12"/>
      <c r="AD42" s="12"/>
      <c r="AE42" s="11">
        <f>U60*310</f>
        <v>567.38585822455082</v>
      </c>
      <c r="AF42" s="12"/>
      <c r="AG42" s="16">
        <f t="shared" si="6"/>
        <v>567.38585822455082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125">
        <v>2.5100000000000001E-3</v>
      </c>
      <c r="G43" s="125">
        <v>1.379E-2</v>
      </c>
      <c r="H43" s="125">
        <v>2.2709999999999999</v>
      </c>
      <c r="I43" s="125">
        <v>5.0200000000000002E-3</v>
      </c>
      <c r="K43" s="10" t="s">
        <v>110</v>
      </c>
      <c r="L43" s="12"/>
      <c r="M43" s="12"/>
      <c r="N43" s="11">
        <f>D61*310</f>
        <v>71.156579754358887</v>
      </c>
      <c r="O43" s="12"/>
      <c r="P43" s="16">
        <f t="shared" si="4"/>
        <v>71.156579754358887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125">
        <v>2.5100000000000001E-3</v>
      </c>
      <c r="X43" s="125">
        <v>1.379E-2</v>
      </c>
      <c r="Y43" s="125">
        <v>2.2709999999999999</v>
      </c>
      <c r="Z43" s="125">
        <v>5.0200000000000002E-3</v>
      </c>
      <c r="AB43" s="359" t="s">
        <v>399</v>
      </c>
      <c r="AC43" s="12"/>
      <c r="AD43" s="12"/>
      <c r="AE43" s="11">
        <f>U61*310</f>
        <v>71.156579754358887</v>
      </c>
      <c r="AF43" s="12"/>
      <c r="AG43" s="16">
        <f t="shared" si="6"/>
        <v>71.156579754358887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26">
        <v>2.5100000000000001E-3</v>
      </c>
      <c r="G44" s="126">
        <v>1.379E-2</v>
      </c>
      <c r="H44" s="126">
        <v>5.0200000000000002E-3</v>
      </c>
      <c r="I44" s="126">
        <v>5.0200000000000002E-3</v>
      </c>
      <c r="K44" s="10" t="s">
        <v>112</v>
      </c>
      <c r="L44" s="12"/>
      <c r="M44" s="11">
        <f>C62*21</f>
        <v>44.466698990117457</v>
      </c>
      <c r="N44" s="12"/>
      <c r="O44" s="12"/>
      <c r="P44" s="16">
        <f t="shared" si="4"/>
        <v>44.466698990117457</v>
      </c>
      <c r="R44" s="359" t="s">
        <v>382</v>
      </c>
      <c r="S44" s="11">
        <v>0</v>
      </c>
      <c r="T44" s="11">
        <v>0</v>
      </c>
      <c r="U44" s="12"/>
      <c r="V44" s="12"/>
      <c r="W44" s="126">
        <v>2.5100000000000001E-3</v>
      </c>
      <c r="X44" s="126">
        <v>1.379E-2</v>
      </c>
      <c r="Y44" s="126">
        <v>5.0200000000000002E-3</v>
      </c>
      <c r="Z44" s="126">
        <v>5.0200000000000002E-3</v>
      </c>
      <c r="AB44" s="359" t="s">
        <v>400</v>
      </c>
      <c r="AC44" s="12"/>
      <c r="AD44" s="11">
        <f>T62*21</f>
        <v>44.466698990117457</v>
      </c>
      <c r="AE44" s="12"/>
      <c r="AF44" s="12"/>
      <c r="AG44" s="16">
        <f t="shared" si="6"/>
        <v>44.466698990117457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26">
        <v>0</v>
      </c>
      <c r="G45" s="126">
        <v>0</v>
      </c>
      <c r="H45" s="126">
        <v>2.2659799999999999</v>
      </c>
      <c r="I45" s="126">
        <v>0</v>
      </c>
      <c r="K45" s="8" t="s">
        <v>114</v>
      </c>
      <c r="L45" s="14">
        <v>-0.58999064412199298</v>
      </c>
      <c r="M45" s="14">
        <v>0</v>
      </c>
      <c r="N45" s="14">
        <v>0</v>
      </c>
      <c r="O45" s="14">
        <v>0</v>
      </c>
      <c r="P45" s="15">
        <f t="shared" si="4"/>
        <v>-0.58999064412199298</v>
      </c>
      <c r="R45" s="359" t="s">
        <v>383</v>
      </c>
      <c r="S45" s="11">
        <v>0</v>
      </c>
      <c r="T45" s="11">
        <v>0</v>
      </c>
      <c r="U45" s="12"/>
      <c r="V45" s="12"/>
      <c r="W45" s="126">
        <v>0</v>
      </c>
      <c r="X45" s="126">
        <v>0</v>
      </c>
      <c r="Y45" s="126">
        <v>2.2659799999999999</v>
      </c>
      <c r="Z45" s="126">
        <v>0</v>
      </c>
      <c r="AB45" s="358" t="s">
        <v>401</v>
      </c>
      <c r="AC45" s="14">
        <v>-0.58999064412199298</v>
      </c>
      <c r="AD45" s="14">
        <v>0</v>
      </c>
      <c r="AE45" s="14">
        <v>0</v>
      </c>
      <c r="AF45" s="14">
        <v>0</v>
      </c>
      <c r="AG45" s="15">
        <f t="shared" si="6"/>
        <v>-0.58999064412199298</v>
      </c>
    </row>
    <row r="46" spans="1:33" ht="26.4">
      <c r="A46" s="8" t="s">
        <v>75</v>
      </c>
      <c r="B46" s="9">
        <v>-10302.540278723</v>
      </c>
      <c r="C46" s="9">
        <v>127.59464952067199</v>
      </c>
      <c r="D46" s="9">
        <v>7.1348716633567602</v>
      </c>
      <c r="E46" s="9">
        <v>0</v>
      </c>
      <c r="F46" s="125">
        <v>0.45890703999999999</v>
      </c>
      <c r="G46" s="125">
        <v>16.886594240000001</v>
      </c>
      <c r="H46" s="125">
        <v>0</v>
      </c>
      <c r="I46" s="125">
        <v>0</v>
      </c>
      <c r="K46" s="10" t="s">
        <v>116</v>
      </c>
      <c r="L46" s="11">
        <v>-0.58999064412199298</v>
      </c>
      <c r="M46" s="12"/>
      <c r="N46" s="12"/>
      <c r="O46" s="12"/>
      <c r="P46" s="16">
        <f t="shared" si="4"/>
        <v>-0.58999064412199298</v>
      </c>
      <c r="R46" s="358" t="s">
        <v>384</v>
      </c>
      <c r="S46" s="9">
        <v>-10302.540278723</v>
      </c>
      <c r="T46" s="9">
        <v>127.59464952067199</v>
      </c>
      <c r="U46" s="9">
        <v>7.1348716633567602</v>
      </c>
      <c r="V46" s="9">
        <v>0</v>
      </c>
      <c r="W46" s="125">
        <v>0.45890703999999999</v>
      </c>
      <c r="X46" s="125">
        <v>16.886594240000001</v>
      </c>
      <c r="Y46" s="125">
        <v>0</v>
      </c>
      <c r="Z46" s="125">
        <v>0</v>
      </c>
      <c r="AB46" s="359" t="s">
        <v>402</v>
      </c>
      <c r="AC46" s="11">
        <v>-0.58999064412199298</v>
      </c>
      <c r="AD46" s="12"/>
      <c r="AE46" s="12"/>
      <c r="AF46" s="12"/>
      <c r="AG46" s="16">
        <f t="shared" si="6"/>
        <v>-0.58999064412199298</v>
      </c>
    </row>
    <row r="47" spans="1:33">
      <c r="A47" s="8" t="s">
        <v>79</v>
      </c>
      <c r="B47" s="9">
        <v>0</v>
      </c>
      <c r="C47" s="9">
        <v>124.98105928</v>
      </c>
      <c r="D47" s="9">
        <v>0.50694362433573603</v>
      </c>
      <c r="E47" s="9">
        <v>0</v>
      </c>
      <c r="F47" s="125">
        <v>0</v>
      </c>
      <c r="G47" s="125">
        <v>0</v>
      </c>
      <c r="H47" s="125">
        <v>0</v>
      </c>
      <c r="I47" s="125">
        <v>0</v>
      </c>
      <c r="K47" s="8" t="s">
        <v>76</v>
      </c>
      <c r="L47" s="14">
        <v>5.4283102016000004</v>
      </c>
      <c r="M47" s="14">
        <f>C65*21</f>
        <v>474.40809563696217</v>
      </c>
      <c r="N47" s="14">
        <f>D65*310</f>
        <v>79.172546388788263</v>
      </c>
      <c r="O47" s="14">
        <v>0</v>
      </c>
      <c r="P47" s="15">
        <f t="shared" si="4"/>
        <v>559.00895222735051</v>
      </c>
      <c r="R47" s="358" t="s">
        <v>385</v>
      </c>
      <c r="S47" s="9">
        <v>0</v>
      </c>
      <c r="T47" s="9">
        <v>124.98105928</v>
      </c>
      <c r="U47" s="9">
        <v>0.50694362433573603</v>
      </c>
      <c r="V47" s="9">
        <v>0</v>
      </c>
      <c r="W47" s="125">
        <v>0</v>
      </c>
      <c r="X47" s="125">
        <v>0</v>
      </c>
      <c r="Y47" s="125">
        <v>0</v>
      </c>
      <c r="Z47" s="125">
        <v>0</v>
      </c>
      <c r="AB47" s="358" t="s">
        <v>403</v>
      </c>
      <c r="AC47" s="14">
        <v>5.4283102016000004</v>
      </c>
      <c r="AD47" s="14">
        <f>T65*21</f>
        <v>474.40809563696217</v>
      </c>
      <c r="AE47" s="14">
        <f>U65*310</f>
        <v>79.172546388788263</v>
      </c>
      <c r="AF47" s="14">
        <v>0</v>
      </c>
      <c r="AG47" s="15">
        <f t="shared" si="6"/>
        <v>559.00895222735051</v>
      </c>
    </row>
    <row r="48" spans="1:33">
      <c r="A48" s="10" t="s">
        <v>83</v>
      </c>
      <c r="B48" s="12"/>
      <c r="C48" s="11">
        <v>121.445559</v>
      </c>
      <c r="D48" s="12"/>
      <c r="E48" s="12"/>
      <c r="F48" s="126">
        <v>0</v>
      </c>
      <c r="G48" s="126">
        <v>0</v>
      </c>
      <c r="H48" s="126">
        <v>0</v>
      </c>
      <c r="I48" s="126">
        <v>0</v>
      </c>
      <c r="K48" s="10" t="s">
        <v>80</v>
      </c>
      <c r="L48" s="13">
        <v>0</v>
      </c>
      <c r="M48" s="13">
        <f>C66*21</f>
        <v>315.41706216832773</v>
      </c>
      <c r="N48" s="13">
        <v>0</v>
      </c>
      <c r="O48" s="13">
        <v>0</v>
      </c>
      <c r="P48" s="16">
        <f t="shared" si="4"/>
        <v>315.41706216832773</v>
      </c>
      <c r="R48" s="359" t="s">
        <v>386</v>
      </c>
      <c r="S48" s="12"/>
      <c r="T48" s="11">
        <v>121.445559</v>
      </c>
      <c r="U48" s="12"/>
      <c r="V48" s="12"/>
      <c r="W48" s="126">
        <v>0</v>
      </c>
      <c r="X48" s="126">
        <v>0</v>
      </c>
      <c r="Y48" s="126">
        <v>0</v>
      </c>
      <c r="Z48" s="126">
        <v>0</v>
      </c>
      <c r="AB48" s="358" t="s">
        <v>404</v>
      </c>
      <c r="AC48" s="13">
        <v>0</v>
      </c>
      <c r="AD48" s="13">
        <f>T66*21</f>
        <v>315.41706216832773</v>
      </c>
      <c r="AE48" s="13">
        <v>0</v>
      </c>
      <c r="AF48" s="13">
        <v>0</v>
      </c>
      <c r="AG48" s="16">
        <f t="shared" si="6"/>
        <v>315.41706216832773</v>
      </c>
    </row>
    <row r="49" spans="1:33">
      <c r="A49" s="10" t="s">
        <v>87</v>
      </c>
      <c r="B49" s="12"/>
      <c r="C49" s="11">
        <v>3.5355002799999999</v>
      </c>
      <c r="D49" s="11">
        <v>0.50694362433573603</v>
      </c>
      <c r="E49" s="12"/>
      <c r="F49" s="126">
        <v>0</v>
      </c>
      <c r="G49" s="126">
        <v>0</v>
      </c>
      <c r="H49" s="126">
        <v>0</v>
      </c>
      <c r="I49" s="126">
        <v>0</v>
      </c>
      <c r="K49" s="10" t="s">
        <v>84</v>
      </c>
      <c r="L49" s="13">
        <v>0</v>
      </c>
      <c r="M49" s="13">
        <f>C67*21</f>
        <v>2.3477999999999999</v>
      </c>
      <c r="N49" s="13">
        <f>D67*310</f>
        <v>2.0794800000000002</v>
      </c>
      <c r="O49" s="13">
        <v>0</v>
      </c>
      <c r="P49" s="16">
        <f t="shared" si="4"/>
        <v>4.4272799999999997</v>
      </c>
      <c r="R49" s="359" t="s">
        <v>387</v>
      </c>
      <c r="S49" s="12"/>
      <c r="T49" s="11">
        <v>3.5355002799999999</v>
      </c>
      <c r="U49" s="11">
        <v>0.50694362433573603</v>
      </c>
      <c r="V49" s="12"/>
      <c r="W49" s="126">
        <v>0</v>
      </c>
      <c r="X49" s="126">
        <v>0</v>
      </c>
      <c r="Y49" s="126">
        <v>0</v>
      </c>
      <c r="Z49" s="126">
        <v>0</v>
      </c>
      <c r="AB49" s="358" t="s">
        <v>405</v>
      </c>
      <c r="AC49" s="13">
        <v>0</v>
      </c>
      <c r="AD49" s="13">
        <f>T67*21</f>
        <v>2.3477999999999999</v>
      </c>
      <c r="AE49" s="13">
        <f>U67*310</f>
        <v>2.0794800000000002</v>
      </c>
      <c r="AF49" s="13">
        <v>0</v>
      </c>
      <c r="AG49" s="16">
        <f t="shared" si="6"/>
        <v>4.4272799999999997</v>
      </c>
    </row>
    <row r="50" spans="1:33" ht="26.4">
      <c r="A50" s="8" t="s">
        <v>91</v>
      </c>
      <c r="B50" s="9">
        <v>-10301.9502880789</v>
      </c>
      <c r="C50" s="9">
        <v>0</v>
      </c>
      <c r="D50" s="9">
        <v>0</v>
      </c>
      <c r="E50" s="9">
        <v>0</v>
      </c>
      <c r="F50" s="125">
        <v>0</v>
      </c>
      <c r="G50" s="125">
        <v>0</v>
      </c>
      <c r="H50" s="125">
        <v>0</v>
      </c>
      <c r="I50" s="125">
        <v>0</v>
      </c>
      <c r="K50" s="10" t="s">
        <v>88</v>
      </c>
      <c r="L50" s="13">
        <v>5.4283102016000004</v>
      </c>
      <c r="M50" s="13">
        <f>C68*21</f>
        <v>16.422315000000001</v>
      </c>
      <c r="N50" s="13">
        <f>D68*310</f>
        <v>4.3636436999999999</v>
      </c>
      <c r="O50" s="13">
        <v>0</v>
      </c>
      <c r="P50" s="16">
        <f t="shared" si="4"/>
        <v>26.214268901600004</v>
      </c>
      <c r="R50" s="358" t="s">
        <v>388</v>
      </c>
      <c r="S50" s="9">
        <v>-10301.9502880789</v>
      </c>
      <c r="T50" s="9">
        <v>0</v>
      </c>
      <c r="U50" s="9">
        <v>0</v>
      </c>
      <c r="V50" s="9">
        <v>0</v>
      </c>
      <c r="W50" s="125">
        <v>0</v>
      </c>
      <c r="X50" s="125">
        <v>0</v>
      </c>
      <c r="Y50" s="125">
        <v>0</v>
      </c>
      <c r="Z50" s="125">
        <v>0</v>
      </c>
      <c r="AB50" s="358" t="s">
        <v>406</v>
      </c>
      <c r="AC50" s="13">
        <v>5.4283102016000004</v>
      </c>
      <c r="AD50" s="13">
        <f>T68*21</f>
        <v>16.422315000000001</v>
      </c>
      <c r="AE50" s="13">
        <f>U68*310</f>
        <v>4.3636436999999999</v>
      </c>
      <c r="AF50" s="13">
        <v>0</v>
      </c>
      <c r="AG50" s="16">
        <f t="shared" si="6"/>
        <v>26.214268901600004</v>
      </c>
    </row>
    <row r="51" spans="1:33">
      <c r="A51" s="10" t="s">
        <v>95</v>
      </c>
      <c r="B51" s="11">
        <v>-6835.6266214122297</v>
      </c>
      <c r="C51" s="12"/>
      <c r="D51" s="12"/>
      <c r="E51" s="12"/>
      <c r="F51" s="126">
        <v>0</v>
      </c>
      <c r="G51" s="126">
        <v>0</v>
      </c>
      <c r="H51" s="126">
        <v>0</v>
      </c>
      <c r="I51" s="126">
        <v>0</v>
      </c>
      <c r="K51" s="10" t="s">
        <v>92</v>
      </c>
      <c r="L51" s="13">
        <v>0</v>
      </c>
      <c r="M51" s="13">
        <f>C69*21</f>
        <v>140.22091846863449</v>
      </c>
      <c r="N51" s="13">
        <f>D69*310</f>
        <v>72.729422688788247</v>
      </c>
      <c r="O51" s="13">
        <v>0</v>
      </c>
      <c r="P51" s="16">
        <f t="shared" si="4"/>
        <v>212.95034115742274</v>
      </c>
      <c r="R51" s="359" t="s">
        <v>389</v>
      </c>
      <c r="S51" s="11">
        <v>-6835.6266214122297</v>
      </c>
      <c r="T51" s="12"/>
      <c r="U51" s="12"/>
      <c r="V51" s="12"/>
      <c r="W51" s="126">
        <v>0</v>
      </c>
      <c r="X51" s="126">
        <v>0</v>
      </c>
      <c r="Y51" s="126">
        <v>0</v>
      </c>
      <c r="Z51" s="126">
        <v>0</v>
      </c>
      <c r="AB51" s="358" t="s">
        <v>407</v>
      </c>
      <c r="AC51" s="13">
        <v>0</v>
      </c>
      <c r="AD51" s="13">
        <f>T69*21</f>
        <v>140.22091846863449</v>
      </c>
      <c r="AE51" s="13">
        <f>U69*310</f>
        <v>72.729422688788247</v>
      </c>
      <c r="AF51" s="13">
        <v>0</v>
      </c>
      <c r="AG51" s="16">
        <f t="shared" si="6"/>
        <v>212.95034115742274</v>
      </c>
    </row>
    <row r="52" spans="1:33">
      <c r="A52" s="10" t="s">
        <v>98</v>
      </c>
      <c r="B52" s="11">
        <v>-3466.3236666666699</v>
      </c>
      <c r="C52" s="12"/>
      <c r="D52" s="12"/>
      <c r="E52" s="12"/>
      <c r="F52" s="126">
        <v>0</v>
      </c>
      <c r="G52" s="126">
        <v>0</v>
      </c>
      <c r="H52" s="126">
        <v>0</v>
      </c>
      <c r="I52" s="126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-3466.3236666666699</v>
      </c>
      <c r="T52" s="12"/>
      <c r="U52" s="12"/>
      <c r="V52" s="12"/>
      <c r="W52" s="126">
        <v>0</v>
      </c>
      <c r="X52" s="126">
        <v>0</v>
      </c>
      <c r="Y52" s="126">
        <v>0</v>
      </c>
      <c r="Z52" s="126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26">
        <v>0</v>
      </c>
      <c r="G53" s="126">
        <v>0</v>
      </c>
      <c r="H53" s="126">
        <v>0</v>
      </c>
      <c r="I53" s="126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26">
        <v>0</v>
      </c>
      <c r="X53" s="126">
        <v>0</v>
      </c>
      <c r="Y53" s="126">
        <v>0</v>
      </c>
      <c r="Z53" s="126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26">
        <v>0</v>
      </c>
      <c r="G54" s="126">
        <v>0</v>
      </c>
      <c r="H54" s="126">
        <v>0</v>
      </c>
      <c r="I54" s="126">
        <v>0</v>
      </c>
      <c r="K54" s="10" t="s">
        <v>157</v>
      </c>
      <c r="L54" s="9">
        <v>331.08075000000002</v>
      </c>
      <c r="M54" s="9">
        <f>C72*21</f>
        <v>4.8620250000000004E-2</v>
      </c>
      <c r="N54" s="9">
        <f>D72*310</f>
        <v>2.8709099999999999</v>
      </c>
      <c r="O54" s="9">
        <v>0</v>
      </c>
      <c r="P54" s="16">
        <f t="shared" si="4"/>
        <v>334.00028025</v>
      </c>
      <c r="R54" s="359" t="s">
        <v>392</v>
      </c>
      <c r="S54" s="11">
        <v>0</v>
      </c>
      <c r="T54" s="12"/>
      <c r="U54" s="11">
        <v>0</v>
      </c>
      <c r="V54" s="12"/>
      <c r="W54" s="126">
        <v>0</v>
      </c>
      <c r="X54" s="126">
        <v>0</v>
      </c>
      <c r="Y54" s="126">
        <v>0</v>
      </c>
      <c r="Z54" s="126">
        <v>0</v>
      </c>
      <c r="AB54" s="358" t="s">
        <v>409</v>
      </c>
      <c r="AC54" s="9">
        <v>331.08075000000002</v>
      </c>
      <c r="AD54" s="9">
        <f>T72*21</f>
        <v>4.8620250000000004E-2</v>
      </c>
      <c r="AE54" s="9">
        <f>U72*310</f>
        <v>2.8709099999999999</v>
      </c>
      <c r="AF54" s="9">
        <v>0</v>
      </c>
      <c r="AG54" s="16">
        <f t="shared" ref="AG54:AG56" si="7">SUM(AC54:AF54)</f>
        <v>334.00028025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26">
        <v>0</v>
      </c>
      <c r="G55" s="126">
        <v>0</v>
      </c>
      <c r="H55" s="126">
        <v>0</v>
      </c>
      <c r="I55" s="126">
        <v>0</v>
      </c>
      <c r="K55" s="10" t="s">
        <v>159</v>
      </c>
      <c r="L55" s="11">
        <v>331.08075000000002</v>
      </c>
      <c r="M55" s="11">
        <f>C73*21</f>
        <v>4.8620250000000004E-2</v>
      </c>
      <c r="N55" s="11">
        <f>D73*310</f>
        <v>2.8709099999999999</v>
      </c>
      <c r="O55" s="12"/>
      <c r="P55" s="16">
        <f t="shared" si="4"/>
        <v>334.00028025</v>
      </c>
      <c r="R55" s="359" t="s">
        <v>393</v>
      </c>
      <c r="S55" s="11">
        <v>0</v>
      </c>
      <c r="T55" s="12"/>
      <c r="U55" s="12"/>
      <c r="V55" s="12"/>
      <c r="W55" s="126">
        <v>0</v>
      </c>
      <c r="X55" s="126">
        <v>0</v>
      </c>
      <c r="Y55" s="126">
        <v>0</v>
      </c>
      <c r="Z55" s="126">
        <v>0</v>
      </c>
      <c r="AB55" s="359" t="s">
        <v>410</v>
      </c>
      <c r="AC55" s="11">
        <v>331.08075000000002</v>
      </c>
      <c r="AD55" s="11">
        <f>T73*21</f>
        <v>4.8620250000000004E-2</v>
      </c>
      <c r="AE55" s="11">
        <f>U73*310</f>
        <v>2.8709099999999999</v>
      </c>
      <c r="AF55" s="12"/>
      <c r="AG55" s="16">
        <f t="shared" si="7"/>
        <v>334.00028025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26">
        <v>0</v>
      </c>
      <c r="G56" s="126">
        <v>0</v>
      </c>
      <c r="H56" s="126">
        <v>0</v>
      </c>
      <c r="I56" s="126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4"/>
        <v>0</v>
      </c>
      <c r="R56" s="359" t="s">
        <v>394</v>
      </c>
      <c r="S56" s="11">
        <v>0</v>
      </c>
      <c r="T56" s="12"/>
      <c r="U56" s="12"/>
      <c r="V56" s="12"/>
      <c r="W56" s="126">
        <v>0</v>
      </c>
      <c r="X56" s="126">
        <v>0</v>
      </c>
      <c r="Y56" s="126">
        <v>0</v>
      </c>
      <c r="Z56" s="126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2.6135902406722602</v>
      </c>
      <c r="D57" s="9">
        <v>6.62792803902102</v>
      </c>
      <c r="E57" s="9">
        <v>0</v>
      </c>
      <c r="F57" s="125">
        <v>0.45890703999999999</v>
      </c>
      <c r="G57" s="125">
        <v>16.886594240000001</v>
      </c>
      <c r="H57" s="125">
        <v>0</v>
      </c>
      <c r="I57" s="125">
        <v>0</v>
      </c>
      <c r="R57" s="358" t="s">
        <v>395</v>
      </c>
      <c r="S57" s="9">
        <v>0</v>
      </c>
      <c r="T57" s="9">
        <v>2.6135902406722602</v>
      </c>
      <c r="U57" s="9">
        <v>6.62792803902102</v>
      </c>
      <c r="V57" s="9">
        <v>0</v>
      </c>
      <c r="W57" s="125">
        <v>0.45890703999999999</v>
      </c>
      <c r="X57" s="125">
        <v>16.886594240000001</v>
      </c>
      <c r="Y57" s="125">
        <v>0</v>
      </c>
      <c r="Z57" s="125">
        <v>0</v>
      </c>
    </row>
    <row r="58" spans="1:33">
      <c r="A58" s="10" t="s">
        <v>104</v>
      </c>
      <c r="B58" s="12"/>
      <c r="C58" s="11">
        <v>0.49612838399999998</v>
      </c>
      <c r="D58" s="11">
        <v>1.29107296E-2</v>
      </c>
      <c r="E58" s="12"/>
      <c r="F58" s="126">
        <v>0.45890703999999999</v>
      </c>
      <c r="G58" s="126">
        <v>16.886594240000001</v>
      </c>
      <c r="H58" s="126">
        <v>0</v>
      </c>
      <c r="I58" s="126">
        <v>0</v>
      </c>
      <c r="R58" s="359" t="s">
        <v>396</v>
      </c>
      <c r="S58" s="12"/>
      <c r="T58" s="11">
        <v>0.49612838399999998</v>
      </c>
      <c r="U58" s="11">
        <v>1.29107296E-2</v>
      </c>
      <c r="V58" s="12"/>
      <c r="W58" s="126">
        <v>0.45890703999999999</v>
      </c>
      <c r="X58" s="126">
        <v>16.886594240000001</v>
      </c>
      <c r="Y58" s="126">
        <v>0</v>
      </c>
      <c r="Z58" s="126">
        <v>0</v>
      </c>
    </row>
    <row r="59" spans="1:33" ht="26.4">
      <c r="A59" s="10" t="s">
        <v>106</v>
      </c>
      <c r="B59" s="12"/>
      <c r="C59" s="12"/>
      <c r="D59" s="11">
        <v>4.5552029933600302</v>
      </c>
      <c r="E59" s="12"/>
      <c r="F59" s="126">
        <v>0</v>
      </c>
      <c r="G59" s="126">
        <v>0</v>
      </c>
      <c r="H59" s="126">
        <v>0</v>
      </c>
      <c r="I59" s="126">
        <v>0</v>
      </c>
      <c r="R59" s="359" t="s">
        <v>397</v>
      </c>
      <c r="S59" s="12"/>
      <c r="T59" s="12"/>
      <c r="U59" s="11">
        <v>4.5552029933600302</v>
      </c>
      <c r="V59" s="12"/>
      <c r="W59" s="126">
        <v>0</v>
      </c>
      <c r="X59" s="126">
        <v>0</v>
      </c>
      <c r="Y59" s="126">
        <v>0</v>
      </c>
      <c r="Z59" s="126">
        <v>0</v>
      </c>
    </row>
    <row r="60" spans="1:33" ht="26.4">
      <c r="A60" s="10" t="s">
        <v>108</v>
      </c>
      <c r="B60" s="12"/>
      <c r="C60" s="12"/>
      <c r="D60" s="11">
        <v>1.8302769620146799</v>
      </c>
      <c r="E60" s="12"/>
      <c r="F60" s="126">
        <v>0</v>
      </c>
      <c r="G60" s="126">
        <v>0</v>
      </c>
      <c r="H60" s="126">
        <v>0</v>
      </c>
      <c r="I60" s="126">
        <v>0</v>
      </c>
      <c r="R60" s="359" t="s">
        <v>398</v>
      </c>
      <c r="S60" s="12"/>
      <c r="T60" s="12"/>
      <c r="U60" s="11">
        <v>1.8302769620146799</v>
      </c>
      <c r="V60" s="12"/>
      <c r="W60" s="126">
        <v>0</v>
      </c>
      <c r="X60" s="126">
        <v>0</v>
      </c>
      <c r="Y60" s="126">
        <v>0</v>
      </c>
      <c r="Z60" s="126">
        <v>0</v>
      </c>
    </row>
    <row r="61" spans="1:33" ht="26.4">
      <c r="A61" s="10" t="s">
        <v>110</v>
      </c>
      <c r="B61" s="12"/>
      <c r="C61" s="12"/>
      <c r="D61" s="11">
        <v>0.229537354046319</v>
      </c>
      <c r="E61" s="12"/>
      <c r="F61" s="126">
        <v>0</v>
      </c>
      <c r="G61" s="126">
        <v>0</v>
      </c>
      <c r="H61" s="126">
        <v>0</v>
      </c>
      <c r="I61" s="126">
        <v>0</v>
      </c>
      <c r="R61" s="359" t="s">
        <v>399</v>
      </c>
      <c r="S61" s="12"/>
      <c r="T61" s="12"/>
      <c r="U61" s="11">
        <v>0.229537354046319</v>
      </c>
      <c r="V61" s="12"/>
      <c r="W61" s="126">
        <v>0</v>
      </c>
      <c r="X61" s="126">
        <v>0</v>
      </c>
      <c r="Y61" s="126">
        <v>0</v>
      </c>
      <c r="Z61" s="126">
        <v>0</v>
      </c>
    </row>
    <row r="62" spans="1:33">
      <c r="A62" s="10" t="s">
        <v>112</v>
      </c>
      <c r="B62" s="12"/>
      <c r="C62" s="11">
        <v>2.1174618566722598</v>
      </c>
      <c r="D62" s="12"/>
      <c r="E62" s="12"/>
      <c r="F62" s="126">
        <v>0</v>
      </c>
      <c r="G62" s="126">
        <v>0</v>
      </c>
      <c r="H62" s="126">
        <v>0</v>
      </c>
      <c r="I62" s="126">
        <v>0</v>
      </c>
      <c r="R62" s="359" t="s">
        <v>400</v>
      </c>
      <c r="S62" s="12"/>
      <c r="T62" s="11">
        <v>2.1174618566722598</v>
      </c>
      <c r="U62" s="12"/>
      <c r="V62" s="12"/>
      <c r="W62" s="126">
        <v>0</v>
      </c>
      <c r="X62" s="126">
        <v>0</v>
      </c>
      <c r="Y62" s="126">
        <v>0</v>
      </c>
      <c r="Z62" s="126">
        <v>0</v>
      </c>
    </row>
    <row r="63" spans="1:33">
      <c r="A63" s="8" t="s">
        <v>114</v>
      </c>
      <c r="B63" s="9">
        <v>-0.58999064412199298</v>
      </c>
      <c r="C63" s="9">
        <v>0</v>
      </c>
      <c r="D63" s="9">
        <v>0</v>
      </c>
      <c r="E63" s="9">
        <v>0</v>
      </c>
      <c r="F63" s="125">
        <v>0</v>
      </c>
      <c r="G63" s="125">
        <v>0</v>
      </c>
      <c r="H63" s="125">
        <v>0</v>
      </c>
      <c r="I63" s="125">
        <v>0</v>
      </c>
      <c r="R63" s="358" t="s">
        <v>401</v>
      </c>
      <c r="S63" s="9">
        <v>-0.58999064412199298</v>
      </c>
      <c r="T63" s="9">
        <v>0</v>
      </c>
      <c r="U63" s="9">
        <v>0</v>
      </c>
      <c r="V63" s="9">
        <v>0</v>
      </c>
      <c r="W63" s="125">
        <v>0</v>
      </c>
      <c r="X63" s="125">
        <v>0</v>
      </c>
      <c r="Y63" s="125">
        <v>0</v>
      </c>
      <c r="Z63" s="125">
        <v>0</v>
      </c>
    </row>
    <row r="64" spans="1:33">
      <c r="A64" s="10" t="s">
        <v>116</v>
      </c>
      <c r="B64" s="11">
        <v>-0.58999064412199298</v>
      </c>
      <c r="C64" s="12"/>
      <c r="D64" s="12"/>
      <c r="E64" s="12"/>
      <c r="F64" s="126">
        <v>0</v>
      </c>
      <c r="G64" s="126">
        <v>0</v>
      </c>
      <c r="H64" s="126">
        <v>0</v>
      </c>
      <c r="I64" s="126">
        <v>0</v>
      </c>
      <c r="R64" s="359" t="s">
        <v>402</v>
      </c>
      <c r="S64" s="11">
        <v>-0.58999064412199298</v>
      </c>
      <c r="T64" s="12"/>
      <c r="U64" s="12"/>
      <c r="V64" s="12"/>
      <c r="W64" s="126">
        <v>0</v>
      </c>
      <c r="X64" s="126">
        <v>0</v>
      </c>
      <c r="Y64" s="126">
        <v>0</v>
      </c>
      <c r="Z64" s="126">
        <v>0</v>
      </c>
    </row>
    <row r="65" spans="1:26">
      <c r="A65" s="8" t="s">
        <v>76</v>
      </c>
      <c r="B65" s="9">
        <v>5.4283102016000004</v>
      </c>
      <c r="C65" s="9">
        <v>22.5908616969982</v>
      </c>
      <c r="D65" s="9">
        <v>0.25539531093157503</v>
      </c>
      <c r="E65" s="9">
        <v>0</v>
      </c>
      <c r="F65" s="125">
        <v>0.38300000000000001</v>
      </c>
      <c r="G65" s="125">
        <v>6.7190000000000003</v>
      </c>
      <c r="H65" s="125">
        <v>0.14799999999999999</v>
      </c>
      <c r="I65" s="125">
        <v>1.2999999999999999E-2</v>
      </c>
      <c r="R65" s="358" t="s">
        <v>403</v>
      </c>
      <c r="S65" s="9">
        <v>5.4283102016000004</v>
      </c>
      <c r="T65" s="9">
        <v>22.5908616969982</v>
      </c>
      <c r="U65" s="9">
        <v>0.25539531093157503</v>
      </c>
      <c r="V65" s="9">
        <v>0</v>
      </c>
      <c r="W65" s="125">
        <v>0.38300000000000001</v>
      </c>
      <c r="X65" s="125">
        <v>6.7190000000000003</v>
      </c>
      <c r="Y65" s="125">
        <v>0.14799999999999999</v>
      </c>
      <c r="Z65" s="125">
        <v>1.2999999999999999E-2</v>
      </c>
    </row>
    <row r="66" spans="1:26">
      <c r="A66" s="10" t="s">
        <v>80</v>
      </c>
      <c r="B66" s="13">
        <v>0</v>
      </c>
      <c r="C66" s="13">
        <v>15.0198601032537</v>
      </c>
      <c r="D66" s="13">
        <v>0</v>
      </c>
      <c r="E66" s="13">
        <v>0</v>
      </c>
      <c r="F66" s="125">
        <v>0</v>
      </c>
      <c r="G66" s="125">
        <v>0</v>
      </c>
      <c r="H66" s="125">
        <v>0</v>
      </c>
      <c r="I66" s="125">
        <v>0</v>
      </c>
      <c r="R66" s="358" t="s">
        <v>404</v>
      </c>
      <c r="S66" s="13">
        <v>0</v>
      </c>
      <c r="T66" s="13">
        <v>15.0198601032537</v>
      </c>
      <c r="U66" s="13">
        <v>0</v>
      </c>
      <c r="V66" s="13">
        <v>0</v>
      </c>
      <c r="W66" s="125">
        <v>0</v>
      </c>
      <c r="X66" s="125">
        <v>0</v>
      </c>
      <c r="Y66" s="125">
        <v>0</v>
      </c>
      <c r="Z66" s="125">
        <v>0</v>
      </c>
    </row>
    <row r="67" spans="1:26">
      <c r="A67" s="10" t="s">
        <v>84</v>
      </c>
      <c r="B67" s="13">
        <v>0</v>
      </c>
      <c r="C67" s="13">
        <v>0.1118</v>
      </c>
      <c r="D67" s="13">
        <v>6.7080000000000004E-3</v>
      </c>
      <c r="E67" s="13">
        <v>0</v>
      </c>
      <c r="F67" s="125">
        <v>0</v>
      </c>
      <c r="G67" s="125">
        <v>0</v>
      </c>
      <c r="H67" s="125">
        <v>0</v>
      </c>
      <c r="I67" s="125">
        <v>0</v>
      </c>
      <c r="R67" s="358" t="s">
        <v>405</v>
      </c>
      <c r="S67" s="13">
        <v>0</v>
      </c>
      <c r="T67" s="13">
        <v>0.1118</v>
      </c>
      <c r="U67" s="13">
        <v>6.7080000000000004E-3</v>
      </c>
      <c r="V67" s="13">
        <v>0</v>
      </c>
      <c r="W67" s="125">
        <v>0</v>
      </c>
      <c r="X67" s="125">
        <v>0</v>
      </c>
      <c r="Y67" s="125">
        <v>0</v>
      </c>
      <c r="Z67" s="125">
        <v>0</v>
      </c>
    </row>
    <row r="68" spans="1:26" ht="26.4">
      <c r="A68" s="10" t="s">
        <v>88</v>
      </c>
      <c r="B68" s="13">
        <v>5.4283102016000004</v>
      </c>
      <c r="C68" s="13">
        <v>0.78201500000000002</v>
      </c>
      <c r="D68" s="13">
        <v>1.407627E-2</v>
      </c>
      <c r="E68" s="13">
        <v>0</v>
      </c>
      <c r="F68" s="125">
        <v>0.38300000000000001</v>
      </c>
      <c r="G68" s="125">
        <v>6.7190000000000003</v>
      </c>
      <c r="H68" s="125">
        <v>0.14799999999999999</v>
      </c>
      <c r="I68" s="125">
        <v>1.2999999999999999E-2</v>
      </c>
      <c r="R68" s="358" t="s">
        <v>406</v>
      </c>
      <c r="S68" s="13">
        <v>5.4283102016000004</v>
      </c>
      <c r="T68" s="13">
        <v>0.78201500000000002</v>
      </c>
      <c r="U68" s="13">
        <v>1.407627E-2</v>
      </c>
      <c r="V68" s="13">
        <v>0</v>
      </c>
      <c r="W68" s="125">
        <v>0.38300000000000001</v>
      </c>
      <c r="X68" s="125">
        <v>6.7190000000000003</v>
      </c>
      <c r="Y68" s="125">
        <v>0.14799999999999999</v>
      </c>
      <c r="Z68" s="125">
        <v>1.2999999999999999E-2</v>
      </c>
    </row>
    <row r="69" spans="1:26">
      <c r="A69" s="10" t="s">
        <v>92</v>
      </c>
      <c r="B69" s="13">
        <v>0</v>
      </c>
      <c r="C69" s="13">
        <v>6.6771865937444996</v>
      </c>
      <c r="D69" s="13">
        <v>0.234611040931575</v>
      </c>
      <c r="E69" s="13">
        <v>0</v>
      </c>
      <c r="F69" s="125">
        <v>0</v>
      </c>
      <c r="G69" s="125">
        <v>0</v>
      </c>
      <c r="H69" s="125">
        <v>0</v>
      </c>
      <c r="I69" s="125">
        <v>0</v>
      </c>
      <c r="R69" s="358" t="s">
        <v>407</v>
      </c>
      <c r="S69" s="13">
        <v>0</v>
      </c>
      <c r="T69" s="13">
        <v>6.6771865937444996</v>
      </c>
      <c r="U69" s="13">
        <v>0.234611040931575</v>
      </c>
      <c r="V69" s="13">
        <v>0</v>
      </c>
      <c r="W69" s="125">
        <v>0</v>
      </c>
      <c r="X69" s="125">
        <v>0</v>
      </c>
      <c r="Y69" s="125">
        <v>0</v>
      </c>
      <c r="Z69" s="125">
        <v>0</v>
      </c>
    </row>
    <row r="70" spans="1:26">
      <c r="A70" s="8" t="s">
        <v>153</v>
      </c>
      <c r="B70" s="12"/>
      <c r="C70" s="12"/>
      <c r="D70" s="12"/>
      <c r="E70" s="12"/>
      <c r="F70" s="127"/>
      <c r="G70" s="127"/>
      <c r="H70" s="127"/>
      <c r="I70" s="127"/>
      <c r="R70" s="358"/>
      <c r="S70" s="12"/>
      <c r="T70" s="12"/>
      <c r="U70" s="12"/>
      <c r="V70" s="12"/>
      <c r="W70" s="127"/>
      <c r="X70" s="127"/>
      <c r="Y70" s="127"/>
      <c r="Z70" s="127"/>
    </row>
    <row r="71" spans="1:26">
      <c r="A71" s="8" t="s">
        <v>155</v>
      </c>
      <c r="B71" s="12"/>
      <c r="C71" s="12"/>
      <c r="D71" s="12"/>
      <c r="E71" s="12"/>
      <c r="F71" s="127"/>
      <c r="G71" s="127"/>
      <c r="H71" s="127"/>
      <c r="I71" s="127"/>
      <c r="R71" s="358" t="s">
        <v>408</v>
      </c>
      <c r="S71" s="12"/>
      <c r="T71" s="12"/>
      <c r="U71" s="12"/>
      <c r="V71" s="12"/>
      <c r="W71" s="127"/>
      <c r="X71" s="127"/>
      <c r="Y71" s="127"/>
      <c r="Z71" s="127"/>
    </row>
    <row r="72" spans="1:26">
      <c r="A72" s="10" t="s">
        <v>157</v>
      </c>
      <c r="B72" s="9">
        <v>331.08075000000002</v>
      </c>
      <c r="C72" s="9">
        <v>2.31525E-3</v>
      </c>
      <c r="D72" s="9">
        <v>9.2610000000000001E-3</v>
      </c>
      <c r="E72" s="9">
        <v>0</v>
      </c>
      <c r="F72" s="125">
        <v>1.5015000000000001</v>
      </c>
      <c r="G72" s="125">
        <v>0.99170000000000003</v>
      </c>
      <c r="H72" s="125">
        <v>0.19739999999999999</v>
      </c>
      <c r="I72" s="125">
        <v>8.8200000000000001E-2</v>
      </c>
      <c r="R72" s="358" t="s">
        <v>409</v>
      </c>
      <c r="S72" s="9">
        <v>331.08075000000002</v>
      </c>
      <c r="T72" s="9">
        <v>2.31525E-3</v>
      </c>
      <c r="U72" s="9">
        <v>9.2610000000000001E-3</v>
      </c>
      <c r="V72" s="9">
        <v>0</v>
      </c>
      <c r="W72" s="125">
        <v>1.5015000000000001</v>
      </c>
      <c r="X72" s="125">
        <v>0.99170000000000003</v>
      </c>
      <c r="Y72" s="125">
        <v>0.19739999999999999</v>
      </c>
      <c r="Z72" s="125">
        <v>8.8200000000000001E-2</v>
      </c>
    </row>
    <row r="73" spans="1:26" ht="26.4">
      <c r="A73" s="10" t="s">
        <v>159</v>
      </c>
      <c r="B73" s="11">
        <v>331.08075000000002</v>
      </c>
      <c r="C73" s="11">
        <v>2.31525E-3</v>
      </c>
      <c r="D73" s="11">
        <v>9.2610000000000001E-3</v>
      </c>
      <c r="E73" s="12"/>
      <c r="F73" s="126">
        <v>1.5015000000000001</v>
      </c>
      <c r="G73" s="126">
        <v>0.99170000000000003</v>
      </c>
      <c r="H73" s="126">
        <v>0.19739999999999999</v>
      </c>
      <c r="I73" s="126">
        <v>8.8200000000000001E-2</v>
      </c>
      <c r="R73" s="359" t="s">
        <v>410</v>
      </c>
      <c r="S73" s="11">
        <v>331.08075000000002</v>
      </c>
      <c r="T73" s="11">
        <v>2.31525E-3</v>
      </c>
      <c r="U73" s="11">
        <v>9.2610000000000001E-3</v>
      </c>
      <c r="V73" s="12"/>
      <c r="W73" s="126">
        <v>1.5015000000000001</v>
      </c>
      <c r="X73" s="126">
        <v>0.99170000000000003</v>
      </c>
      <c r="Y73" s="126">
        <v>0.19739999999999999</v>
      </c>
      <c r="Z73" s="126">
        <v>8.8200000000000001E-2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26">
        <v>0</v>
      </c>
      <c r="G74" s="126">
        <v>0</v>
      </c>
      <c r="H74" s="126">
        <v>0</v>
      </c>
      <c r="I74" s="126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26">
        <v>0</v>
      </c>
      <c r="X74" s="126">
        <v>0</v>
      </c>
      <c r="Y74" s="126">
        <v>0</v>
      </c>
      <c r="Z74" s="126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N41" zoomScale="80" zoomScaleNormal="8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188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124" t="s">
        <v>9</v>
      </c>
      <c r="G3" s="124" t="s">
        <v>10</v>
      </c>
      <c r="H3" s="124" t="s">
        <v>11</v>
      </c>
      <c r="I3" s="124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124" t="s">
        <v>9</v>
      </c>
      <c r="X3" s="124" t="s">
        <v>10</v>
      </c>
      <c r="Y3" s="124" t="s">
        <v>328</v>
      </c>
      <c r="Z3" s="124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125">
        <v>-918.24630437348026</v>
      </c>
      <c r="C4" s="125">
        <v>167.8738144656644</v>
      </c>
      <c r="D4" s="125">
        <v>8.157468602481222</v>
      </c>
      <c r="E4" s="125">
        <v>341.5481059400621</v>
      </c>
      <c r="F4" s="125">
        <v>32.334072553999995</v>
      </c>
      <c r="G4" s="125">
        <v>237.12913453899998</v>
      </c>
      <c r="H4" s="125">
        <v>35.389396374000015</v>
      </c>
      <c r="I4" s="125">
        <v>38.569501062999997</v>
      </c>
      <c r="K4" s="8" t="s">
        <v>138</v>
      </c>
      <c r="L4" s="14">
        <v>-918.24630437348003</v>
      </c>
      <c r="M4" s="14">
        <f>C4*21</f>
        <v>3525.3501037789524</v>
      </c>
      <c r="N4" s="14">
        <f t="shared" ref="N4:N10" si="0">D4*310</f>
        <v>2528.8152667691788</v>
      </c>
      <c r="O4" s="14">
        <v>341.54810594006199</v>
      </c>
      <c r="P4" s="15">
        <f>SUM(L4:O4)</f>
        <v>5477.4671721147124</v>
      </c>
      <c r="Q4" s="17"/>
      <c r="R4" s="358" t="s">
        <v>344</v>
      </c>
      <c r="S4" s="125">
        <v>-918.24630437348026</v>
      </c>
      <c r="T4" s="125">
        <v>167.8738144656644</v>
      </c>
      <c r="U4" s="125">
        <v>8.157468602481222</v>
      </c>
      <c r="V4" s="125">
        <v>341.5481059400621</v>
      </c>
      <c r="W4" s="125">
        <v>32.334072553999995</v>
      </c>
      <c r="X4" s="125">
        <v>237.12913453899998</v>
      </c>
      <c r="Y4" s="125">
        <v>35.389396374000015</v>
      </c>
      <c r="Z4" s="125">
        <v>38.569501062999997</v>
      </c>
      <c r="AB4" s="358" t="s">
        <v>344</v>
      </c>
      <c r="AC4" s="14">
        <v>-918.24630437348003</v>
      </c>
      <c r="AD4" s="14">
        <f>T4*21</f>
        <v>3525.3501037789524</v>
      </c>
      <c r="AE4" s="14">
        <f t="shared" ref="AE4:AE10" si="1">U4*310</f>
        <v>2528.8152667691788</v>
      </c>
      <c r="AF4" s="14">
        <v>341.54810594006199</v>
      </c>
      <c r="AG4" s="15">
        <f>SUM(AC4:AF4)</f>
        <v>5477.4671721147124</v>
      </c>
    </row>
    <row r="5" spans="1:33">
      <c r="A5" s="8" t="s">
        <v>73</v>
      </c>
      <c r="B5" s="125">
        <v>8707.7053360868649</v>
      </c>
      <c r="C5" s="125">
        <v>14.144300251606801</v>
      </c>
      <c r="D5" s="125">
        <v>0.4024772435226599</v>
      </c>
      <c r="E5" s="125">
        <v>0</v>
      </c>
      <c r="F5" s="125">
        <v>31.545348734000001</v>
      </c>
      <c r="G5" s="125">
        <v>214.84728449900001</v>
      </c>
      <c r="H5" s="125">
        <v>32.396026374000009</v>
      </c>
      <c r="I5" s="125">
        <v>38.551351062999998</v>
      </c>
      <c r="K5" s="8" t="s">
        <v>73</v>
      </c>
      <c r="L5" s="14">
        <v>8707.7053360868595</v>
      </c>
      <c r="M5" s="14">
        <f t="shared" ref="M5:M10" si="2">C5*21</f>
        <v>297.03030528374279</v>
      </c>
      <c r="N5" s="14">
        <f t="shared" si="0"/>
        <v>124.76794549202457</v>
      </c>
      <c r="O5" s="14">
        <v>0</v>
      </c>
      <c r="P5" s="15">
        <f t="shared" ref="P5:P56" si="3">SUM(L5:O5)</f>
        <v>9129.5035868626273</v>
      </c>
      <c r="R5" s="358" t="s">
        <v>345</v>
      </c>
      <c r="S5" s="125">
        <v>8707.7053360868649</v>
      </c>
      <c r="T5" s="125">
        <v>14.144300251606801</v>
      </c>
      <c r="U5" s="125">
        <v>0.4024772435226599</v>
      </c>
      <c r="V5" s="125">
        <v>0</v>
      </c>
      <c r="W5" s="125">
        <v>31.545348734000001</v>
      </c>
      <c r="X5" s="125">
        <v>214.84728449900001</v>
      </c>
      <c r="Y5" s="125">
        <v>32.396026374000009</v>
      </c>
      <c r="Z5" s="125">
        <v>38.551351062999998</v>
      </c>
      <c r="AB5" s="358" t="s">
        <v>345</v>
      </c>
      <c r="AC5" s="14">
        <v>8707.7053360868595</v>
      </c>
      <c r="AD5" s="14">
        <f t="shared" ref="AD5:AD10" si="4">T5*21</f>
        <v>297.03030528374279</v>
      </c>
      <c r="AE5" s="14">
        <f t="shared" si="1"/>
        <v>124.76794549202457</v>
      </c>
      <c r="AF5" s="14">
        <v>0</v>
      </c>
      <c r="AG5" s="15">
        <f t="shared" ref="AG5:AG30" si="5">SUM(AC5:AF5)</f>
        <v>9129.5035868626273</v>
      </c>
    </row>
    <row r="6" spans="1:33">
      <c r="A6" s="8" t="s">
        <v>77</v>
      </c>
      <c r="B6" s="125">
        <v>8701.1048085835373</v>
      </c>
      <c r="C6" s="125">
        <v>5.7586999253407996</v>
      </c>
      <c r="D6" s="125">
        <v>0.4024772435226599</v>
      </c>
      <c r="E6" s="125">
        <v>0</v>
      </c>
      <c r="F6" s="125">
        <v>31.545348734000001</v>
      </c>
      <c r="G6" s="125">
        <v>214.84728449900001</v>
      </c>
      <c r="H6" s="125">
        <v>20.602313744999996</v>
      </c>
      <c r="I6" s="125">
        <v>38.551351062999998</v>
      </c>
      <c r="K6" s="8" t="s">
        <v>77</v>
      </c>
      <c r="L6" s="14">
        <v>8701.1048085835391</v>
      </c>
      <c r="M6" s="14">
        <f t="shared" si="2"/>
        <v>120.9326984321568</v>
      </c>
      <c r="N6" s="14">
        <f t="shared" si="0"/>
        <v>124.76794549202457</v>
      </c>
      <c r="O6" s="14">
        <v>0</v>
      </c>
      <c r="P6" s="15">
        <f t="shared" si="3"/>
        <v>8946.8054525077205</v>
      </c>
      <c r="R6" s="358" t="s">
        <v>346</v>
      </c>
      <c r="S6" s="125">
        <v>8701.1048085835373</v>
      </c>
      <c r="T6" s="125">
        <v>5.7586999253407996</v>
      </c>
      <c r="U6" s="125">
        <v>0.4024772435226599</v>
      </c>
      <c r="V6" s="125">
        <v>0</v>
      </c>
      <c r="W6" s="125">
        <v>31.545348734000001</v>
      </c>
      <c r="X6" s="125">
        <v>214.84728449900001</v>
      </c>
      <c r="Y6" s="125">
        <v>20.602313744999996</v>
      </c>
      <c r="Z6" s="125">
        <v>38.551351062999998</v>
      </c>
      <c r="AB6" s="358" t="s">
        <v>346</v>
      </c>
      <c r="AC6" s="14">
        <v>8701.1048085835391</v>
      </c>
      <c r="AD6" s="14">
        <f t="shared" si="4"/>
        <v>120.9326984321568</v>
      </c>
      <c r="AE6" s="14">
        <f t="shared" si="1"/>
        <v>124.76794549202457</v>
      </c>
      <c r="AF6" s="14">
        <v>0</v>
      </c>
      <c r="AG6" s="15">
        <f t="shared" si="5"/>
        <v>8946.8054525077205</v>
      </c>
    </row>
    <row r="7" spans="1:33">
      <c r="A7" s="10" t="s">
        <v>81</v>
      </c>
      <c r="B7" s="126">
        <v>1364.53318147044</v>
      </c>
      <c r="C7" s="126">
        <v>1.8692230036800001E-2</v>
      </c>
      <c r="D7" s="126">
        <v>1.7527983741360002E-2</v>
      </c>
      <c r="E7" s="127"/>
      <c r="F7" s="126">
        <v>2.8920237870000003</v>
      </c>
      <c r="G7" s="126">
        <v>0.84581559100000003</v>
      </c>
      <c r="H7" s="126">
        <v>0.19608888699999999</v>
      </c>
      <c r="I7" s="126">
        <v>18.339326626000002</v>
      </c>
      <c r="K7" s="10" t="s">
        <v>81</v>
      </c>
      <c r="L7" s="11">
        <v>1364.53318147044</v>
      </c>
      <c r="M7" s="13">
        <f t="shared" si="2"/>
        <v>0.39253683077280005</v>
      </c>
      <c r="N7" s="11">
        <f t="shared" si="0"/>
        <v>5.4336749598216008</v>
      </c>
      <c r="O7" s="12"/>
      <c r="P7" s="16">
        <f t="shared" si="3"/>
        <v>1370.3593932610345</v>
      </c>
      <c r="R7" s="359" t="s">
        <v>347</v>
      </c>
      <c r="S7" s="126">
        <v>1364.53318147044</v>
      </c>
      <c r="T7" s="126">
        <v>1.8692230036800001E-2</v>
      </c>
      <c r="U7" s="126">
        <v>1.7527983741360002E-2</v>
      </c>
      <c r="V7" s="127"/>
      <c r="W7" s="126">
        <v>2.8920237870000003</v>
      </c>
      <c r="X7" s="126">
        <v>0.84581559100000003</v>
      </c>
      <c r="Y7" s="126">
        <v>0.19608888699999999</v>
      </c>
      <c r="Z7" s="126">
        <v>18.339326626000002</v>
      </c>
      <c r="AB7" s="359" t="s">
        <v>347</v>
      </c>
      <c r="AC7" s="11">
        <v>1364.53318147044</v>
      </c>
      <c r="AD7" s="13">
        <f t="shared" si="4"/>
        <v>0.39253683077280005</v>
      </c>
      <c r="AE7" s="11">
        <f t="shared" si="1"/>
        <v>5.4336749598216008</v>
      </c>
      <c r="AF7" s="12"/>
      <c r="AG7" s="16">
        <f t="shared" si="5"/>
        <v>1370.3593932610345</v>
      </c>
    </row>
    <row r="8" spans="1:33" ht="26.4">
      <c r="A8" s="10" t="s">
        <v>85</v>
      </c>
      <c r="B8" s="126">
        <v>776.01260184910007</v>
      </c>
      <c r="C8" s="126">
        <v>5.7339628703999994E-2</v>
      </c>
      <c r="D8" s="126">
        <v>8.8247709933000004E-3</v>
      </c>
      <c r="E8" s="127"/>
      <c r="F8" s="126">
        <v>2.1866341359999999</v>
      </c>
      <c r="G8" s="126">
        <v>4.7372917729999999</v>
      </c>
      <c r="H8" s="126">
        <v>0.548968707</v>
      </c>
      <c r="I8" s="126">
        <v>4.4718389389999995</v>
      </c>
      <c r="K8" s="10" t="s">
        <v>85</v>
      </c>
      <c r="L8" s="11">
        <v>776.01260184909995</v>
      </c>
      <c r="M8" s="13">
        <f t="shared" si="2"/>
        <v>1.2041322027839998</v>
      </c>
      <c r="N8" s="11">
        <f t="shared" si="0"/>
        <v>2.7356790079230002</v>
      </c>
      <c r="O8" s="12"/>
      <c r="P8" s="16">
        <f t="shared" si="3"/>
        <v>779.95241305980687</v>
      </c>
      <c r="R8" s="359" t="s">
        <v>348</v>
      </c>
      <c r="S8" s="126">
        <v>776.01260184910007</v>
      </c>
      <c r="T8" s="126">
        <v>5.7339628703999994E-2</v>
      </c>
      <c r="U8" s="126">
        <v>8.8247709933000004E-3</v>
      </c>
      <c r="V8" s="127"/>
      <c r="W8" s="126">
        <v>2.1866341359999999</v>
      </c>
      <c r="X8" s="126">
        <v>4.7372917729999999</v>
      </c>
      <c r="Y8" s="126">
        <v>0.548968707</v>
      </c>
      <c r="Z8" s="126">
        <v>4.4718389389999995</v>
      </c>
      <c r="AB8" s="359" t="s">
        <v>348</v>
      </c>
      <c r="AC8" s="11">
        <v>776.01260184909995</v>
      </c>
      <c r="AD8" s="13">
        <f t="shared" si="4"/>
        <v>1.2041322027839998</v>
      </c>
      <c r="AE8" s="11">
        <f t="shared" si="1"/>
        <v>2.7356790079230002</v>
      </c>
      <c r="AF8" s="12"/>
      <c r="AG8" s="16">
        <f t="shared" si="5"/>
        <v>779.95241305980687</v>
      </c>
    </row>
    <row r="9" spans="1:33">
      <c r="A9" s="10" t="s">
        <v>89</v>
      </c>
      <c r="B9" s="126">
        <v>4207.6151952719993</v>
      </c>
      <c r="C9" s="126">
        <v>1.1438853324999998</v>
      </c>
      <c r="D9" s="126">
        <v>0.34596160827999994</v>
      </c>
      <c r="E9" s="127"/>
      <c r="F9" s="126">
        <v>24.040030000000002</v>
      </c>
      <c r="G9" s="126">
        <v>85.422454999999999</v>
      </c>
      <c r="H9" s="126">
        <v>11.448063999999999</v>
      </c>
      <c r="I9" s="126">
        <v>9.2939999999999995E-2</v>
      </c>
      <c r="K9" s="10" t="s">
        <v>89</v>
      </c>
      <c r="L9" s="11">
        <v>4207.6151952720002</v>
      </c>
      <c r="M9" s="13">
        <f t="shared" si="2"/>
        <v>24.021591982499995</v>
      </c>
      <c r="N9" s="11">
        <f t="shared" si="0"/>
        <v>107.24809856679998</v>
      </c>
      <c r="O9" s="12"/>
      <c r="P9" s="16">
        <f t="shared" si="3"/>
        <v>4338.8848858212996</v>
      </c>
      <c r="R9" s="359" t="s">
        <v>349</v>
      </c>
      <c r="S9" s="126">
        <v>4207.6151952719993</v>
      </c>
      <c r="T9" s="126">
        <v>1.1438853324999998</v>
      </c>
      <c r="U9" s="126">
        <v>0.34596160827999994</v>
      </c>
      <c r="V9" s="127"/>
      <c r="W9" s="126">
        <v>24.040030000000002</v>
      </c>
      <c r="X9" s="126">
        <v>85.422454999999999</v>
      </c>
      <c r="Y9" s="126">
        <v>11.448063999999999</v>
      </c>
      <c r="Z9" s="126">
        <v>9.2939999999999995E-2</v>
      </c>
      <c r="AB9" s="359" t="s">
        <v>349</v>
      </c>
      <c r="AC9" s="11">
        <v>4207.6151952720002</v>
      </c>
      <c r="AD9" s="13">
        <f t="shared" si="4"/>
        <v>24.021591982499995</v>
      </c>
      <c r="AE9" s="11">
        <f t="shared" si="1"/>
        <v>107.24809856679998</v>
      </c>
      <c r="AF9" s="12"/>
      <c r="AG9" s="16">
        <f t="shared" si="5"/>
        <v>4338.8848858212996</v>
      </c>
    </row>
    <row r="10" spans="1:33">
      <c r="A10" s="10" t="s">
        <v>93</v>
      </c>
      <c r="B10" s="126">
        <v>2352.9438299920002</v>
      </c>
      <c r="C10" s="126">
        <v>4.5387827340999998</v>
      </c>
      <c r="D10" s="126">
        <v>3.0162880507999999E-2</v>
      </c>
      <c r="E10" s="127"/>
      <c r="F10" s="126">
        <v>2.4266608110000001</v>
      </c>
      <c r="G10" s="126">
        <v>123.841722135</v>
      </c>
      <c r="H10" s="126">
        <v>8.4091921510000009</v>
      </c>
      <c r="I10" s="126">
        <v>15.647245498000002</v>
      </c>
      <c r="K10" s="10" t="s">
        <v>93</v>
      </c>
      <c r="L10" s="11">
        <v>2352.9438299919998</v>
      </c>
      <c r="M10" s="13">
        <f t="shared" si="2"/>
        <v>95.314437416099992</v>
      </c>
      <c r="N10" s="11">
        <f t="shared" si="0"/>
        <v>9.3504929574800002</v>
      </c>
      <c r="O10" s="12"/>
      <c r="P10" s="16">
        <f t="shared" si="3"/>
        <v>2457.6087603655801</v>
      </c>
      <c r="R10" s="359" t="s">
        <v>350</v>
      </c>
      <c r="S10" s="126">
        <v>2352.9438299920002</v>
      </c>
      <c r="T10" s="126">
        <v>4.5387827340999998</v>
      </c>
      <c r="U10" s="126">
        <v>3.0162880507999999E-2</v>
      </c>
      <c r="V10" s="127"/>
      <c r="W10" s="126">
        <v>2.4266608110000001</v>
      </c>
      <c r="X10" s="126">
        <v>123.841722135</v>
      </c>
      <c r="Y10" s="126">
        <v>8.4091921510000009</v>
      </c>
      <c r="Z10" s="126">
        <v>15.647245498000002</v>
      </c>
      <c r="AB10" s="359" t="s">
        <v>350</v>
      </c>
      <c r="AC10" s="11">
        <v>2352.9438299919998</v>
      </c>
      <c r="AD10" s="13">
        <f t="shared" si="4"/>
        <v>95.314437416099992</v>
      </c>
      <c r="AE10" s="11">
        <f t="shared" si="1"/>
        <v>9.3504929574800002</v>
      </c>
      <c r="AF10" s="12"/>
      <c r="AG10" s="16">
        <f t="shared" si="5"/>
        <v>2457.6087603655801</v>
      </c>
    </row>
    <row r="11" spans="1:33">
      <c r="A11" s="8" t="s">
        <v>96</v>
      </c>
      <c r="B11" s="125">
        <v>6.6005275033285988</v>
      </c>
      <c r="C11" s="125">
        <v>8.3856003262659993</v>
      </c>
      <c r="D11" s="125">
        <v>0</v>
      </c>
      <c r="E11" s="125">
        <v>0</v>
      </c>
      <c r="F11" s="125">
        <v>0</v>
      </c>
      <c r="G11" s="125">
        <v>0</v>
      </c>
      <c r="H11" s="125">
        <v>11.793712628999998</v>
      </c>
      <c r="I11" s="125">
        <v>0</v>
      </c>
      <c r="K11" s="8" t="s">
        <v>96</v>
      </c>
      <c r="L11" s="14">
        <v>6.6005275033285997</v>
      </c>
      <c r="M11" s="14">
        <f>C11*21</f>
        <v>176.09760685158599</v>
      </c>
      <c r="N11" s="14">
        <v>0</v>
      </c>
      <c r="O11" s="14">
        <v>0</v>
      </c>
      <c r="P11" s="15">
        <f t="shared" si="3"/>
        <v>182.6981343549146</v>
      </c>
      <c r="R11" s="358" t="s">
        <v>351</v>
      </c>
      <c r="S11" s="125">
        <v>6.6005275033285988</v>
      </c>
      <c r="T11" s="125">
        <v>8.3856003262659993</v>
      </c>
      <c r="U11" s="125">
        <v>0</v>
      </c>
      <c r="V11" s="125">
        <v>0</v>
      </c>
      <c r="W11" s="125">
        <v>0</v>
      </c>
      <c r="X11" s="125">
        <v>0</v>
      </c>
      <c r="Y11" s="125">
        <v>11.793712628999998</v>
      </c>
      <c r="Z11" s="125">
        <v>0</v>
      </c>
      <c r="AB11" s="358" t="s">
        <v>351</v>
      </c>
      <c r="AC11" s="14">
        <v>6.6005275033285997</v>
      </c>
      <c r="AD11" s="14">
        <f>T11*21</f>
        <v>176.09760685158599</v>
      </c>
      <c r="AE11" s="14">
        <v>0</v>
      </c>
      <c r="AF11" s="14">
        <v>0</v>
      </c>
      <c r="AG11" s="15">
        <f t="shared" si="5"/>
        <v>182.6981343549146</v>
      </c>
    </row>
    <row r="12" spans="1:33">
      <c r="A12" s="10" t="s">
        <v>99</v>
      </c>
      <c r="B12" s="126">
        <v>3.8747688</v>
      </c>
      <c r="C12" s="126">
        <v>1.3137091999999999</v>
      </c>
      <c r="D12" s="126">
        <v>0</v>
      </c>
      <c r="E12" s="127"/>
      <c r="F12" s="126">
        <v>0</v>
      </c>
      <c r="G12" s="126">
        <v>0</v>
      </c>
      <c r="H12" s="126">
        <v>2.9926399999999997</v>
      </c>
      <c r="I12" s="126">
        <v>0</v>
      </c>
      <c r="K12" s="10" t="s">
        <v>99</v>
      </c>
      <c r="L12" s="11">
        <v>3.8747688</v>
      </c>
      <c r="M12" s="11">
        <f>C12*21</f>
        <v>27.587893199999996</v>
      </c>
      <c r="N12" s="11">
        <v>0</v>
      </c>
      <c r="O12" s="12"/>
      <c r="P12" s="16">
        <f t="shared" si="3"/>
        <v>31.462661999999995</v>
      </c>
      <c r="R12" s="359" t="s">
        <v>352</v>
      </c>
      <c r="S12" s="126">
        <v>3.8747688</v>
      </c>
      <c r="T12" s="126">
        <v>1.3137091999999999</v>
      </c>
      <c r="U12" s="126">
        <v>0</v>
      </c>
      <c r="V12" s="127"/>
      <c r="W12" s="126">
        <v>0</v>
      </c>
      <c r="X12" s="126">
        <v>0</v>
      </c>
      <c r="Y12" s="126">
        <v>2.9926399999999997</v>
      </c>
      <c r="Z12" s="126">
        <v>0</v>
      </c>
      <c r="AB12" s="359" t="s">
        <v>352</v>
      </c>
      <c r="AC12" s="11">
        <v>3.8747688</v>
      </c>
      <c r="AD12" s="11">
        <f>T12*21</f>
        <v>27.587893199999996</v>
      </c>
      <c r="AE12" s="11">
        <v>0</v>
      </c>
      <c r="AF12" s="12"/>
      <c r="AG12" s="16">
        <f t="shared" si="5"/>
        <v>31.462661999999995</v>
      </c>
    </row>
    <row r="13" spans="1:33">
      <c r="A13" s="10" t="s">
        <v>102</v>
      </c>
      <c r="B13" s="126">
        <v>2.7257587033285997</v>
      </c>
      <c r="C13" s="126">
        <v>7.0718911262660002</v>
      </c>
      <c r="D13" s="126">
        <v>0</v>
      </c>
      <c r="E13" s="127"/>
      <c r="F13" s="126">
        <v>0</v>
      </c>
      <c r="G13" s="126">
        <v>0</v>
      </c>
      <c r="H13" s="126">
        <v>8.8010726289999983</v>
      </c>
      <c r="I13" s="126">
        <v>0</v>
      </c>
      <c r="K13" s="10" t="s">
        <v>102</v>
      </c>
      <c r="L13" s="11">
        <v>2.7257587033286002</v>
      </c>
      <c r="M13" s="11">
        <f>C13*21</f>
        <v>148.509713651586</v>
      </c>
      <c r="N13" s="11">
        <v>0</v>
      </c>
      <c r="O13" s="12"/>
      <c r="P13" s="16">
        <f t="shared" si="3"/>
        <v>151.23547235491461</v>
      </c>
      <c r="R13" s="359" t="s">
        <v>353</v>
      </c>
      <c r="S13" s="126">
        <v>2.7257587033285997</v>
      </c>
      <c r="T13" s="126">
        <v>7.0718911262660002</v>
      </c>
      <c r="U13" s="126">
        <v>0</v>
      </c>
      <c r="V13" s="127"/>
      <c r="W13" s="126">
        <v>0</v>
      </c>
      <c r="X13" s="126">
        <v>0</v>
      </c>
      <c r="Y13" s="126">
        <v>8.8010726289999983</v>
      </c>
      <c r="Z13" s="126">
        <v>0</v>
      </c>
      <c r="AB13" s="359" t="s">
        <v>353</v>
      </c>
      <c r="AC13" s="11">
        <v>2.7257587033286002</v>
      </c>
      <c r="AD13" s="11">
        <f>T13*21</f>
        <v>148.509713651586</v>
      </c>
      <c r="AE13" s="11">
        <v>0</v>
      </c>
      <c r="AF13" s="12"/>
      <c r="AG13" s="16">
        <f t="shared" si="5"/>
        <v>151.23547235491461</v>
      </c>
    </row>
    <row r="14" spans="1:33" ht="26.4">
      <c r="A14" s="10" t="s">
        <v>140</v>
      </c>
      <c r="B14" s="126">
        <v>0</v>
      </c>
      <c r="C14" s="126">
        <v>0</v>
      </c>
      <c r="D14" s="126">
        <v>0</v>
      </c>
      <c r="E14" s="127"/>
      <c r="F14" s="126">
        <v>0</v>
      </c>
      <c r="G14" s="126">
        <v>0</v>
      </c>
      <c r="H14" s="126">
        <v>0</v>
      </c>
      <c r="I14" s="126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26">
        <v>0</v>
      </c>
      <c r="T14" s="126">
        <v>0</v>
      </c>
      <c r="U14" s="126">
        <v>0</v>
      </c>
      <c r="V14" s="127"/>
      <c r="W14" s="126">
        <v>0</v>
      </c>
      <c r="X14" s="126">
        <v>0</v>
      </c>
      <c r="Y14" s="126">
        <v>0</v>
      </c>
      <c r="Z14" s="126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125">
        <v>0</v>
      </c>
      <c r="C15" s="125">
        <v>0</v>
      </c>
      <c r="D15" s="125">
        <v>0</v>
      </c>
      <c r="E15" s="125">
        <v>0</v>
      </c>
      <c r="F15" s="125">
        <v>0</v>
      </c>
      <c r="G15" s="125">
        <v>0</v>
      </c>
      <c r="H15" s="125">
        <v>0</v>
      </c>
      <c r="I15" s="125">
        <v>0</v>
      </c>
      <c r="K15" s="8" t="s">
        <v>74</v>
      </c>
      <c r="L15" s="14">
        <v>736.54942229894402</v>
      </c>
      <c r="M15" s="14">
        <f>C16*21</f>
        <v>0</v>
      </c>
      <c r="N15" s="14">
        <f>D16*310</f>
        <v>0</v>
      </c>
      <c r="O15" s="14">
        <v>341.54810594006199</v>
      </c>
      <c r="P15" s="15">
        <f t="shared" si="3"/>
        <v>1078.0975282390059</v>
      </c>
      <c r="R15" s="358" t="s">
        <v>355</v>
      </c>
      <c r="S15" s="125">
        <v>0</v>
      </c>
      <c r="T15" s="125">
        <v>0</v>
      </c>
      <c r="U15" s="125">
        <v>0</v>
      </c>
      <c r="V15" s="125">
        <v>0</v>
      </c>
      <c r="W15" s="125">
        <v>0</v>
      </c>
      <c r="X15" s="125">
        <v>0</v>
      </c>
      <c r="Y15" s="125">
        <v>0</v>
      </c>
      <c r="Z15" s="125">
        <v>0</v>
      </c>
      <c r="AB15" s="358" t="s">
        <v>356</v>
      </c>
      <c r="AC15" s="14">
        <v>736.54942229894402</v>
      </c>
      <c r="AD15" s="14">
        <f>T16*21</f>
        <v>0</v>
      </c>
      <c r="AE15" s="14">
        <f>U16*310</f>
        <v>0</v>
      </c>
      <c r="AF15" s="14">
        <v>341.54810594006199</v>
      </c>
      <c r="AG15" s="15">
        <f t="shared" si="5"/>
        <v>1078.0975282390059</v>
      </c>
    </row>
    <row r="16" spans="1:33" ht="26.4">
      <c r="A16" s="8" t="s">
        <v>74</v>
      </c>
      <c r="B16" s="125">
        <v>736.54942229894391</v>
      </c>
      <c r="C16" s="125">
        <v>0</v>
      </c>
      <c r="D16" s="125">
        <v>0</v>
      </c>
      <c r="E16" s="125">
        <v>341.5481059400621</v>
      </c>
      <c r="F16" s="125">
        <v>7.0799999999999995E-3</v>
      </c>
      <c r="G16" s="125">
        <v>3.891E-2</v>
      </c>
      <c r="H16" s="125">
        <v>2.8623699999999999</v>
      </c>
      <c r="I16" s="125">
        <v>6.1500000000000001E-3</v>
      </c>
      <c r="K16" s="8" t="s">
        <v>78</v>
      </c>
      <c r="L16" s="14">
        <v>726.84272137561095</v>
      </c>
      <c r="M16" s="14">
        <v>0</v>
      </c>
      <c r="N16" s="14">
        <v>0</v>
      </c>
      <c r="O16" s="14">
        <v>0</v>
      </c>
      <c r="P16" s="15">
        <f t="shared" si="3"/>
        <v>726.84272137561095</v>
      </c>
      <c r="R16" s="358" t="s">
        <v>356</v>
      </c>
      <c r="S16" s="125">
        <v>736.54942229894391</v>
      </c>
      <c r="T16" s="125">
        <v>0</v>
      </c>
      <c r="U16" s="125">
        <v>0</v>
      </c>
      <c r="V16" s="125">
        <v>341.5481059400621</v>
      </c>
      <c r="W16" s="125">
        <v>7.0799999999999995E-3</v>
      </c>
      <c r="X16" s="125">
        <v>3.891E-2</v>
      </c>
      <c r="Y16" s="125">
        <v>2.8623699999999999</v>
      </c>
      <c r="Z16" s="125">
        <v>6.1500000000000001E-3</v>
      </c>
      <c r="AB16" s="358" t="s">
        <v>357</v>
      </c>
      <c r="AC16" s="14">
        <v>726.84272137561095</v>
      </c>
      <c r="AD16" s="14">
        <v>0</v>
      </c>
      <c r="AE16" s="14">
        <v>0</v>
      </c>
      <c r="AF16" s="14">
        <v>0</v>
      </c>
      <c r="AG16" s="15">
        <f t="shared" si="5"/>
        <v>726.84272137561095</v>
      </c>
    </row>
    <row r="17" spans="1:33">
      <c r="A17" s="8" t="s">
        <v>78</v>
      </c>
      <c r="B17" s="125">
        <v>726.84272137561061</v>
      </c>
      <c r="C17" s="125">
        <v>0</v>
      </c>
      <c r="D17" s="125">
        <v>0</v>
      </c>
      <c r="E17" s="125">
        <v>0</v>
      </c>
      <c r="F17" s="125">
        <v>0</v>
      </c>
      <c r="G17" s="125">
        <v>0</v>
      </c>
      <c r="H17" s="125">
        <v>0</v>
      </c>
      <c r="I17" s="125">
        <v>0</v>
      </c>
      <c r="K17" s="10" t="s">
        <v>82</v>
      </c>
      <c r="L17" s="11">
        <v>684.35573999510905</v>
      </c>
      <c r="M17" s="12"/>
      <c r="N17" s="12"/>
      <c r="O17" s="12"/>
      <c r="P17" s="16">
        <f t="shared" si="3"/>
        <v>684.35573999510905</v>
      </c>
      <c r="R17" s="358" t="s">
        <v>357</v>
      </c>
      <c r="S17" s="125">
        <v>726.84272137561061</v>
      </c>
      <c r="T17" s="125">
        <v>0</v>
      </c>
      <c r="U17" s="125">
        <v>0</v>
      </c>
      <c r="V17" s="125">
        <v>0</v>
      </c>
      <c r="W17" s="125">
        <v>0</v>
      </c>
      <c r="X17" s="125">
        <v>0</v>
      </c>
      <c r="Y17" s="125">
        <v>0</v>
      </c>
      <c r="Z17" s="125">
        <v>0</v>
      </c>
      <c r="AB17" s="359" t="s">
        <v>358</v>
      </c>
      <c r="AC17" s="11">
        <v>684.35573999510905</v>
      </c>
      <c r="AD17" s="12"/>
      <c r="AE17" s="12"/>
      <c r="AF17" s="12"/>
      <c r="AG17" s="16">
        <f t="shared" si="5"/>
        <v>684.35573999510905</v>
      </c>
    </row>
    <row r="18" spans="1:33">
      <c r="A18" s="10" t="s">
        <v>82</v>
      </c>
      <c r="B18" s="126">
        <v>684.35573999510905</v>
      </c>
      <c r="C18" s="127"/>
      <c r="D18" s="127"/>
      <c r="E18" s="127"/>
      <c r="F18" s="126">
        <v>0</v>
      </c>
      <c r="G18" s="126">
        <v>0</v>
      </c>
      <c r="H18" s="126">
        <v>0</v>
      </c>
      <c r="I18" s="126">
        <v>0</v>
      </c>
      <c r="K18" s="10" t="s">
        <v>86</v>
      </c>
      <c r="L18" s="11">
        <v>5.0589000000000004</v>
      </c>
      <c r="M18" s="12"/>
      <c r="N18" s="12"/>
      <c r="O18" s="12"/>
      <c r="P18" s="16">
        <f t="shared" si="3"/>
        <v>5.0589000000000004</v>
      </c>
      <c r="R18" s="359" t="s">
        <v>358</v>
      </c>
      <c r="S18" s="126">
        <v>684.35573999510905</v>
      </c>
      <c r="T18" s="127"/>
      <c r="U18" s="127"/>
      <c r="V18" s="127"/>
      <c r="W18" s="126">
        <v>0</v>
      </c>
      <c r="X18" s="126">
        <v>0</v>
      </c>
      <c r="Y18" s="126">
        <v>0</v>
      </c>
      <c r="Z18" s="126">
        <v>0</v>
      </c>
      <c r="AB18" s="359" t="s">
        <v>359</v>
      </c>
      <c r="AC18" s="11">
        <v>5.0589000000000004</v>
      </c>
      <c r="AD18" s="12"/>
      <c r="AE18" s="12"/>
      <c r="AF18" s="12"/>
      <c r="AG18" s="16">
        <f t="shared" si="5"/>
        <v>5.0589000000000004</v>
      </c>
    </row>
    <row r="19" spans="1:33">
      <c r="A19" s="10" t="s">
        <v>86</v>
      </c>
      <c r="B19" s="126">
        <v>5.0588999999999995</v>
      </c>
      <c r="C19" s="127"/>
      <c r="D19" s="127"/>
      <c r="E19" s="127"/>
      <c r="F19" s="126">
        <v>0</v>
      </c>
      <c r="G19" s="126">
        <v>0</v>
      </c>
      <c r="H19" s="126">
        <v>0</v>
      </c>
      <c r="I19" s="126">
        <v>0</v>
      </c>
      <c r="K19" s="10" t="s">
        <v>90</v>
      </c>
      <c r="L19" s="11">
        <v>23.254238699999998</v>
      </c>
      <c r="M19" s="12"/>
      <c r="N19" s="12"/>
      <c r="O19" s="12"/>
      <c r="P19" s="16">
        <f t="shared" si="3"/>
        <v>23.254238699999998</v>
      </c>
      <c r="R19" s="359" t="s">
        <v>359</v>
      </c>
      <c r="S19" s="126">
        <v>5.0588999999999995</v>
      </c>
      <c r="T19" s="127"/>
      <c r="U19" s="127"/>
      <c r="V19" s="127"/>
      <c r="W19" s="126">
        <v>0</v>
      </c>
      <c r="X19" s="126">
        <v>0</v>
      </c>
      <c r="Y19" s="126">
        <v>0</v>
      </c>
      <c r="Z19" s="126">
        <v>0</v>
      </c>
      <c r="AB19" s="359" t="s">
        <v>360</v>
      </c>
      <c r="AC19" s="11">
        <v>23.254238699999998</v>
      </c>
      <c r="AD19" s="12"/>
      <c r="AE19" s="12"/>
      <c r="AF19" s="12"/>
      <c r="AG19" s="16">
        <f t="shared" si="5"/>
        <v>23.254238699999998</v>
      </c>
    </row>
    <row r="20" spans="1:33">
      <c r="A20" s="10" t="s">
        <v>90</v>
      </c>
      <c r="B20" s="126">
        <v>23.254238699999998</v>
      </c>
      <c r="C20" s="127"/>
      <c r="D20" s="127"/>
      <c r="E20" s="127"/>
      <c r="F20" s="126">
        <v>0</v>
      </c>
      <c r="G20" s="126">
        <v>0</v>
      </c>
      <c r="H20" s="126">
        <v>0</v>
      </c>
      <c r="I20" s="126">
        <v>0</v>
      </c>
      <c r="K20" s="10" t="s">
        <v>94</v>
      </c>
      <c r="L20" s="11">
        <v>14.1738426805016</v>
      </c>
      <c r="M20" s="12"/>
      <c r="N20" s="12"/>
      <c r="O20" s="12"/>
      <c r="P20" s="16">
        <f t="shared" si="3"/>
        <v>14.1738426805016</v>
      </c>
      <c r="R20" s="359" t="s">
        <v>360</v>
      </c>
      <c r="S20" s="126">
        <v>23.254238699999998</v>
      </c>
      <c r="T20" s="127"/>
      <c r="U20" s="127"/>
      <c r="V20" s="127"/>
      <c r="W20" s="126">
        <v>0</v>
      </c>
      <c r="X20" s="126">
        <v>0</v>
      </c>
      <c r="Y20" s="126">
        <v>0</v>
      </c>
      <c r="Z20" s="126">
        <v>0</v>
      </c>
      <c r="AB20" s="359" t="s">
        <v>361</v>
      </c>
      <c r="AC20" s="11">
        <v>14.1738426805016</v>
      </c>
      <c r="AD20" s="12"/>
      <c r="AE20" s="12"/>
      <c r="AF20" s="12"/>
      <c r="AG20" s="16">
        <f t="shared" si="5"/>
        <v>14.1738426805016</v>
      </c>
    </row>
    <row r="21" spans="1:33">
      <c r="A21" s="10" t="s">
        <v>94</v>
      </c>
      <c r="B21" s="126">
        <v>14.173842680501625</v>
      </c>
      <c r="C21" s="127"/>
      <c r="D21" s="127"/>
      <c r="E21" s="127"/>
      <c r="F21" s="126">
        <v>0</v>
      </c>
      <c r="G21" s="126">
        <v>0</v>
      </c>
      <c r="H21" s="126">
        <v>0</v>
      </c>
      <c r="I21" s="126">
        <v>0</v>
      </c>
      <c r="K21" s="8" t="s">
        <v>97</v>
      </c>
      <c r="L21" s="14">
        <v>3.4767590000000001E-2</v>
      </c>
      <c r="M21" s="14">
        <v>0</v>
      </c>
      <c r="N21" s="14">
        <v>0</v>
      </c>
      <c r="O21" s="14">
        <v>0</v>
      </c>
      <c r="P21" s="15">
        <f t="shared" si="3"/>
        <v>3.4767590000000001E-2</v>
      </c>
      <c r="R21" s="359" t="s">
        <v>361</v>
      </c>
      <c r="S21" s="126">
        <v>14.173842680501625</v>
      </c>
      <c r="T21" s="127"/>
      <c r="U21" s="127"/>
      <c r="V21" s="127"/>
      <c r="W21" s="126">
        <v>0</v>
      </c>
      <c r="X21" s="126">
        <v>0</v>
      </c>
      <c r="Y21" s="126">
        <v>0</v>
      </c>
      <c r="Z21" s="126">
        <v>0</v>
      </c>
      <c r="AB21" s="358" t="s">
        <v>364</v>
      </c>
      <c r="AC21" s="14">
        <v>3.4767590000000001E-2</v>
      </c>
      <c r="AD21" s="14">
        <v>0</v>
      </c>
      <c r="AE21" s="14">
        <v>0</v>
      </c>
      <c r="AF21" s="14">
        <v>0</v>
      </c>
      <c r="AG21" s="15">
        <f t="shared" si="5"/>
        <v>3.4767590000000001E-2</v>
      </c>
    </row>
    <row r="22" spans="1:33">
      <c r="A22" s="10" t="s">
        <v>141</v>
      </c>
      <c r="B22" s="126">
        <v>0</v>
      </c>
      <c r="C22" s="126">
        <v>0</v>
      </c>
      <c r="D22" s="126">
        <v>0</v>
      </c>
      <c r="E22" s="127"/>
      <c r="F22" s="126">
        <v>0</v>
      </c>
      <c r="G22" s="126">
        <v>0</v>
      </c>
      <c r="H22" s="126">
        <v>0</v>
      </c>
      <c r="I22" s="126">
        <v>0</v>
      </c>
      <c r="K22" s="10" t="s">
        <v>100</v>
      </c>
      <c r="L22" s="11">
        <v>3.4767590000000001E-2</v>
      </c>
      <c r="M22" s="11">
        <v>0</v>
      </c>
      <c r="N22" s="12"/>
      <c r="O22" s="12"/>
      <c r="P22" s="16">
        <f t="shared" si="3"/>
        <v>3.4767590000000001E-2</v>
      </c>
      <c r="R22" s="359" t="s">
        <v>362</v>
      </c>
      <c r="S22" s="126">
        <v>0</v>
      </c>
      <c r="T22" s="126">
        <v>0</v>
      </c>
      <c r="U22" s="126">
        <v>0</v>
      </c>
      <c r="V22" s="127"/>
      <c r="W22" s="126">
        <v>0</v>
      </c>
      <c r="X22" s="126">
        <v>0</v>
      </c>
      <c r="Y22" s="126">
        <v>0</v>
      </c>
      <c r="Z22" s="126">
        <v>0</v>
      </c>
      <c r="AB22" s="359" t="s">
        <v>365</v>
      </c>
      <c r="AC22" s="11">
        <v>3.4767590000000001E-2</v>
      </c>
      <c r="AD22" s="11">
        <v>0</v>
      </c>
      <c r="AE22" s="12"/>
      <c r="AF22" s="12"/>
      <c r="AG22" s="16">
        <f t="shared" si="5"/>
        <v>3.4767590000000001E-2</v>
      </c>
    </row>
    <row r="23" spans="1:33" ht="26.4">
      <c r="A23" s="8" t="s">
        <v>142</v>
      </c>
      <c r="B23" s="125">
        <v>0</v>
      </c>
      <c r="C23" s="125">
        <v>0</v>
      </c>
      <c r="D23" s="125">
        <v>0</v>
      </c>
      <c r="E23" s="125">
        <v>0</v>
      </c>
      <c r="F23" s="125">
        <v>0</v>
      </c>
      <c r="G23" s="125">
        <v>0</v>
      </c>
      <c r="H23" s="125">
        <v>0</v>
      </c>
      <c r="I23" s="125">
        <v>0</v>
      </c>
      <c r="K23" s="8" t="s">
        <v>103</v>
      </c>
      <c r="L23" s="14">
        <v>9.6719333333333299</v>
      </c>
      <c r="M23" s="14">
        <v>0</v>
      </c>
      <c r="N23" s="14">
        <v>0</v>
      </c>
      <c r="O23" s="14">
        <v>0</v>
      </c>
      <c r="P23" s="15">
        <f t="shared" si="3"/>
        <v>9.6719333333333299</v>
      </c>
      <c r="R23" s="358" t="s">
        <v>363</v>
      </c>
      <c r="S23" s="125">
        <v>0</v>
      </c>
      <c r="T23" s="125">
        <v>0</v>
      </c>
      <c r="U23" s="125">
        <v>0</v>
      </c>
      <c r="V23" s="125">
        <v>0</v>
      </c>
      <c r="W23" s="125">
        <v>0</v>
      </c>
      <c r="X23" s="125">
        <v>0</v>
      </c>
      <c r="Y23" s="125">
        <v>0</v>
      </c>
      <c r="Z23" s="125">
        <v>0</v>
      </c>
      <c r="AB23" s="358" t="s">
        <v>367</v>
      </c>
      <c r="AC23" s="14">
        <v>9.6719333333333299</v>
      </c>
      <c r="AD23" s="14">
        <v>0</v>
      </c>
      <c r="AE23" s="14">
        <v>0</v>
      </c>
      <c r="AF23" s="14">
        <v>0</v>
      </c>
      <c r="AG23" s="15">
        <f t="shared" si="5"/>
        <v>9.6719333333333299</v>
      </c>
    </row>
    <row r="24" spans="1:33">
      <c r="A24" s="8" t="s">
        <v>97</v>
      </c>
      <c r="B24" s="125">
        <v>3.4767590000000001E-2</v>
      </c>
      <c r="C24" s="125">
        <v>0</v>
      </c>
      <c r="D24" s="125">
        <v>0</v>
      </c>
      <c r="E24" s="125">
        <v>0</v>
      </c>
      <c r="F24" s="125">
        <v>4.0000000000000001E-3</v>
      </c>
      <c r="G24" s="125">
        <v>2.1999999999999999E-2</v>
      </c>
      <c r="H24" s="125">
        <v>0</v>
      </c>
      <c r="I24" s="125">
        <v>0</v>
      </c>
      <c r="K24" s="10" t="s">
        <v>105</v>
      </c>
      <c r="L24" s="11">
        <v>9.6140000000000008</v>
      </c>
      <c r="M24" s="12"/>
      <c r="N24" s="12"/>
      <c r="O24" s="12"/>
      <c r="P24" s="16">
        <f t="shared" si="3"/>
        <v>9.6140000000000008</v>
      </c>
      <c r="R24" s="358" t="s">
        <v>364</v>
      </c>
      <c r="S24" s="125">
        <v>3.4767590000000001E-2</v>
      </c>
      <c r="T24" s="125">
        <v>0</v>
      </c>
      <c r="U24" s="125">
        <v>0</v>
      </c>
      <c r="V24" s="125">
        <v>0</v>
      </c>
      <c r="W24" s="125">
        <v>4.0000000000000001E-3</v>
      </c>
      <c r="X24" s="125">
        <v>2.1999999999999999E-2</v>
      </c>
      <c r="Y24" s="125">
        <v>0</v>
      </c>
      <c r="Z24" s="125">
        <v>0</v>
      </c>
      <c r="AB24" s="359" t="s">
        <v>368</v>
      </c>
      <c r="AC24" s="11">
        <v>9.6140000000000008</v>
      </c>
      <c r="AD24" s="12"/>
      <c r="AE24" s="12"/>
      <c r="AF24" s="12"/>
      <c r="AG24" s="16">
        <f t="shared" si="5"/>
        <v>9.6140000000000008</v>
      </c>
    </row>
    <row r="25" spans="1:33">
      <c r="A25" s="10" t="s">
        <v>100</v>
      </c>
      <c r="B25" s="126">
        <v>3.4767590000000001E-2</v>
      </c>
      <c r="C25" s="126">
        <v>0</v>
      </c>
      <c r="D25" s="127"/>
      <c r="E25" s="127"/>
      <c r="F25" s="126">
        <v>4.0000000000000001E-3</v>
      </c>
      <c r="G25" s="126">
        <v>2.1999999999999999E-2</v>
      </c>
      <c r="H25" s="126">
        <v>0</v>
      </c>
      <c r="I25" s="126">
        <v>0</v>
      </c>
      <c r="K25" s="10" t="s">
        <v>107</v>
      </c>
      <c r="L25" s="11">
        <v>5.7933333333333302E-2</v>
      </c>
      <c r="M25" s="12"/>
      <c r="N25" s="12"/>
      <c r="O25" s="12"/>
      <c r="P25" s="16">
        <f t="shared" si="3"/>
        <v>5.7933333333333302E-2</v>
      </c>
      <c r="R25" s="359" t="s">
        <v>365</v>
      </c>
      <c r="S25" s="126">
        <v>3.4767590000000001E-2</v>
      </c>
      <c r="T25" s="126">
        <v>0</v>
      </c>
      <c r="U25" s="127"/>
      <c r="V25" s="127"/>
      <c r="W25" s="126">
        <v>4.0000000000000001E-3</v>
      </c>
      <c r="X25" s="126">
        <v>2.1999999999999999E-2</v>
      </c>
      <c r="Y25" s="126">
        <v>0</v>
      </c>
      <c r="Z25" s="126">
        <v>0</v>
      </c>
      <c r="AB25" s="359" t="s">
        <v>369</v>
      </c>
      <c r="AC25" s="11">
        <v>5.7933333333333302E-2</v>
      </c>
      <c r="AD25" s="12"/>
      <c r="AE25" s="12"/>
      <c r="AF25" s="12"/>
      <c r="AG25" s="16">
        <f t="shared" si="5"/>
        <v>5.7933333333333302E-2</v>
      </c>
    </row>
    <row r="26" spans="1:33" ht="26.4">
      <c r="A26" s="122" t="s">
        <v>194</v>
      </c>
      <c r="B26" s="126">
        <v>0</v>
      </c>
      <c r="C26" s="126">
        <v>0</v>
      </c>
      <c r="D26" s="126">
        <v>0</v>
      </c>
      <c r="E26" s="126">
        <v>0</v>
      </c>
      <c r="F26" s="126">
        <v>0</v>
      </c>
      <c r="G26" s="126">
        <v>0</v>
      </c>
      <c r="H26" s="126">
        <v>0</v>
      </c>
      <c r="I26" s="126">
        <v>0</v>
      </c>
      <c r="K26" s="8" t="s">
        <v>109</v>
      </c>
      <c r="L26" s="14">
        <v>0</v>
      </c>
      <c r="M26" s="14">
        <v>0</v>
      </c>
      <c r="N26" s="14">
        <v>0</v>
      </c>
      <c r="O26" s="14">
        <v>341.54810594006199</v>
      </c>
      <c r="P26" s="15">
        <f t="shared" si="3"/>
        <v>341.54810594006199</v>
      </c>
      <c r="R26" s="359" t="s">
        <v>366</v>
      </c>
      <c r="S26" s="126">
        <v>0</v>
      </c>
      <c r="T26" s="126">
        <v>0</v>
      </c>
      <c r="U26" s="126">
        <v>0</v>
      </c>
      <c r="V26" s="126">
        <v>0</v>
      </c>
      <c r="W26" s="126">
        <v>0</v>
      </c>
      <c r="X26" s="126">
        <v>0</v>
      </c>
      <c r="Y26" s="126">
        <v>0</v>
      </c>
      <c r="Z26" s="126">
        <v>0</v>
      </c>
      <c r="AB26" s="358" t="s">
        <v>373</v>
      </c>
      <c r="AC26" s="14">
        <v>0</v>
      </c>
      <c r="AD26" s="14">
        <v>0</v>
      </c>
      <c r="AE26" s="14">
        <v>0</v>
      </c>
      <c r="AF26" s="14">
        <v>341.54810594006199</v>
      </c>
      <c r="AG26" s="15">
        <f t="shared" si="5"/>
        <v>341.54810594006199</v>
      </c>
    </row>
    <row r="27" spans="1:33" ht="26.4">
      <c r="A27" s="8" t="s">
        <v>103</v>
      </c>
      <c r="B27" s="125">
        <v>9.6719333333333335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  <c r="H27" s="125">
        <v>0.48537999999999998</v>
      </c>
      <c r="I27" s="125">
        <v>0</v>
      </c>
      <c r="K27" s="10" t="s">
        <v>111</v>
      </c>
      <c r="L27" s="12"/>
      <c r="M27" s="12"/>
      <c r="N27" s="12"/>
      <c r="O27" s="11">
        <v>105.26895844006199</v>
      </c>
      <c r="P27" s="16">
        <f t="shared" si="3"/>
        <v>105.26895844006199</v>
      </c>
      <c r="R27" s="358" t="s">
        <v>367</v>
      </c>
      <c r="S27" s="125">
        <v>9.6719333333333335</v>
      </c>
      <c r="T27" s="125">
        <v>0</v>
      </c>
      <c r="U27" s="125">
        <v>0</v>
      </c>
      <c r="V27" s="125">
        <v>0</v>
      </c>
      <c r="W27" s="125">
        <v>0</v>
      </c>
      <c r="X27" s="125">
        <v>0</v>
      </c>
      <c r="Y27" s="125">
        <v>0.48537999999999998</v>
      </c>
      <c r="Z27" s="125">
        <v>0</v>
      </c>
      <c r="AB27" s="359" t="s">
        <v>374</v>
      </c>
      <c r="AC27" s="12"/>
      <c r="AD27" s="12"/>
      <c r="AE27" s="12"/>
      <c r="AF27" s="11">
        <v>105.26895844006199</v>
      </c>
      <c r="AG27" s="16">
        <f t="shared" si="5"/>
        <v>105.26895844006199</v>
      </c>
    </row>
    <row r="28" spans="1:33">
      <c r="A28" s="10" t="s">
        <v>105</v>
      </c>
      <c r="B28" s="126">
        <v>9.6140000000000008</v>
      </c>
      <c r="C28" s="127"/>
      <c r="D28" s="127"/>
      <c r="E28" s="127"/>
      <c r="F28" s="126">
        <v>0</v>
      </c>
      <c r="G28" s="126">
        <v>0</v>
      </c>
      <c r="H28" s="126">
        <v>0</v>
      </c>
      <c r="I28" s="126">
        <v>0</v>
      </c>
      <c r="K28" s="10" t="s">
        <v>113</v>
      </c>
      <c r="L28" s="12"/>
      <c r="M28" s="12"/>
      <c r="N28" s="12"/>
      <c r="O28" s="11">
        <v>190.1552475</v>
      </c>
      <c r="P28" s="16">
        <f t="shared" si="3"/>
        <v>190.1552475</v>
      </c>
      <c r="R28" s="359" t="s">
        <v>368</v>
      </c>
      <c r="S28" s="126">
        <v>9.6140000000000008</v>
      </c>
      <c r="T28" s="127"/>
      <c r="U28" s="127"/>
      <c r="V28" s="127"/>
      <c r="W28" s="126">
        <v>0</v>
      </c>
      <c r="X28" s="126">
        <v>0</v>
      </c>
      <c r="Y28" s="126">
        <v>0</v>
      </c>
      <c r="Z28" s="126">
        <v>0</v>
      </c>
      <c r="AB28" s="359" t="s">
        <v>375</v>
      </c>
      <c r="AC28" s="12"/>
      <c r="AD28" s="12"/>
      <c r="AE28" s="12"/>
      <c r="AF28" s="11">
        <v>190.1552475</v>
      </c>
      <c r="AG28" s="16">
        <f t="shared" si="5"/>
        <v>190.1552475</v>
      </c>
    </row>
    <row r="29" spans="1:33">
      <c r="A29" s="10" t="s">
        <v>107</v>
      </c>
      <c r="B29" s="126">
        <v>5.7933333333333337E-2</v>
      </c>
      <c r="C29" s="127"/>
      <c r="D29" s="127"/>
      <c r="E29" s="127"/>
      <c r="F29" s="126">
        <v>0</v>
      </c>
      <c r="G29" s="126">
        <v>0</v>
      </c>
      <c r="H29" s="126">
        <v>0</v>
      </c>
      <c r="I29" s="126">
        <v>0</v>
      </c>
      <c r="K29" s="10" t="s">
        <v>115</v>
      </c>
      <c r="L29" s="12"/>
      <c r="M29" s="12"/>
      <c r="N29" s="12"/>
      <c r="O29" s="11">
        <v>46.123899999999999</v>
      </c>
      <c r="P29" s="16">
        <f t="shared" si="3"/>
        <v>46.123899999999999</v>
      </c>
      <c r="R29" s="359" t="s">
        <v>369</v>
      </c>
      <c r="S29" s="126">
        <v>5.7933333333333337E-2</v>
      </c>
      <c r="T29" s="127"/>
      <c r="U29" s="127"/>
      <c r="V29" s="127"/>
      <c r="W29" s="126">
        <v>0</v>
      </c>
      <c r="X29" s="126">
        <v>0</v>
      </c>
      <c r="Y29" s="126">
        <v>0</v>
      </c>
      <c r="Z29" s="126">
        <v>0</v>
      </c>
      <c r="AB29" s="359" t="s">
        <v>379</v>
      </c>
      <c r="AC29" s="12"/>
      <c r="AD29" s="12"/>
      <c r="AE29" s="12"/>
      <c r="AF29" s="11">
        <v>46.123899999999999</v>
      </c>
      <c r="AG29" s="16">
        <f t="shared" si="5"/>
        <v>46.123899999999999</v>
      </c>
    </row>
    <row r="30" spans="1:33" ht="26.4">
      <c r="A30" s="122" t="s">
        <v>192</v>
      </c>
      <c r="B30" s="127"/>
      <c r="C30" s="127"/>
      <c r="D30" s="127"/>
      <c r="E30" s="127"/>
      <c r="F30" s="126">
        <v>0</v>
      </c>
      <c r="G30" s="126">
        <v>0</v>
      </c>
      <c r="H30" s="126">
        <v>0.48299999999999998</v>
      </c>
      <c r="I30" s="126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27"/>
      <c r="T30" s="127"/>
      <c r="U30" s="127"/>
      <c r="V30" s="127"/>
      <c r="W30" s="126">
        <v>0</v>
      </c>
      <c r="X30" s="126">
        <v>0</v>
      </c>
      <c r="Y30" s="126">
        <v>0.48299999999999998</v>
      </c>
      <c r="Z30" s="126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26">
        <v>0</v>
      </c>
      <c r="C31" s="126">
        <v>0</v>
      </c>
      <c r="D31" s="126">
        <v>0</v>
      </c>
      <c r="E31" s="127"/>
      <c r="F31" s="126">
        <v>0</v>
      </c>
      <c r="G31" s="126">
        <v>0</v>
      </c>
      <c r="H31" s="126">
        <v>2.3800000000000002E-3</v>
      </c>
      <c r="I31" s="126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26">
        <v>0</v>
      </c>
      <c r="T31" s="126">
        <v>0</v>
      </c>
      <c r="U31" s="126">
        <v>0</v>
      </c>
      <c r="V31" s="127"/>
      <c r="W31" s="126">
        <v>0</v>
      </c>
      <c r="X31" s="126">
        <v>0</v>
      </c>
      <c r="Y31" s="126">
        <v>2.3800000000000002E-3</v>
      </c>
      <c r="Z31" s="126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125">
        <v>0</v>
      </c>
      <c r="C32" s="125">
        <v>0</v>
      </c>
      <c r="D32" s="125">
        <v>0</v>
      </c>
      <c r="E32" s="125">
        <v>0</v>
      </c>
      <c r="F32" s="125">
        <v>0</v>
      </c>
      <c r="G32" s="125">
        <v>0</v>
      </c>
      <c r="H32" s="125">
        <v>0</v>
      </c>
      <c r="I32" s="125">
        <v>0</v>
      </c>
      <c r="K32" s="8" t="s">
        <v>75</v>
      </c>
      <c r="L32" s="14">
        <v>-10367.3139448905</v>
      </c>
      <c r="M32" s="14">
        <f>C46*21</f>
        <v>2746.1209777864988</v>
      </c>
      <c r="N32" s="14">
        <f>D46*310</f>
        <v>2328.2467275344993</v>
      </c>
      <c r="O32" s="14">
        <v>0</v>
      </c>
      <c r="P32" s="15">
        <f t="shared" si="3"/>
        <v>-5292.9462395695027</v>
      </c>
      <c r="R32" s="358" t="s">
        <v>372</v>
      </c>
      <c r="S32" s="125">
        <v>0</v>
      </c>
      <c r="T32" s="125">
        <v>0</v>
      </c>
      <c r="U32" s="125">
        <v>0</v>
      </c>
      <c r="V32" s="125">
        <v>0</v>
      </c>
      <c r="W32" s="125">
        <v>0</v>
      </c>
      <c r="X32" s="125">
        <v>0</v>
      </c>
      <c r="Y32" s="125">
        <v>0</v>
      </c>
      <c r="Z32" s="125">
        <v>0</v>
      </c>
      <c r="AB32" s="358" t="s">
        <v>384</v>
      </c>
      <c r="AC32" s="14">
        <v>-10367.3139448905</v>
      </c>
      <c r="AD32" s="14">
        <f>T46*21</f>
        <v>2746.1209777864988</v>
      </c>
      <c r="AE32" s="14">
        <f>U46*310</f>
        <v>2328.2467275344993</v>
      </c>
      <c r="AF32" s="14">
        <v>0</v>
      </c>
      <c r="AG32" s="15">
        <f t="shared" ref="AG32:AG51" si="6">SUM(AC32:AF32)</f>
        <v>-5292.9462395695027</v>
      </c>
    </row>
    <row r="33" spans="1:33" ht="26.4">
      <c r="A33" s="8" t="s">
        <v>109</v>
      </c>
      <c r="B33" s="125">
        <v>0</v>
      </c>
      <c r="C33" s="125">
        <v>0</v>
      </c>
      <c r="D33" s="125">
        <v>0</v>
      </c>
      <c r="E33" s="125">
        <v>341.5481059400621</v>
      </c>
      <c r="F33" s="125">
        <v>0</v>
      </c>
      <c r="G33" s="125">
        <v>0</v>
      </c>
      <c r="H33" s="125">
        <v>0</v>
      </c>
      <c r="I33" s="125">
        <v>0</v>
      </c>
      <c r="K33" s="8" t="s">
        <v>79</v>
      </c>
      <c r="L33" s="14">
        <v>0</v>
      </c>
      <c r="M33" s="14">
        <f>C47*21</f>
        <v>2687.9623707299997</v>
      </c>
      <c r="N33" s="14">
        <f>D47*310</f>
        <v>159.86471471039769</v>
      </c>
      <c r="O33" s="14">
        <v>0</v>
      </c>
      <c r="P33" s="15">
        <f t="shared" si="3"/>
        <v>2847.8270854403972</v>
      </c>
      <c r="R33" s="358" t="s">
        <v>373</v>
      </c>
      <c r="S33" s="125">
        <v>0</v>
      </c>
      <c r="T33" s="125">
        <v>0</v>
      </c>
      <c r="U33" s="125">
        <v>0</v>
      </c>
      <c r="V33" s="125">
        <v>341.5481059400621</v>
      </c>
      <c r="W33" s="125">
        <v>0</v>
      </c>
      <c r="X33" s="125">
        <v>0</v>
      </c>
      <c r="Y33" s="125">
        <v>0</v>
      </c>
      <c r="Z33" s="125">
        <v>0</v>
      </c>
      <c r="AB33" s="358" t="s">
        <v>385</v>
      </c>
      <c r="AC33" s="14">
        <v>0</v>
      </c>
      <c r="AD33" s="14">
        <f>T47*21</f>
        <v>2687.9623707299997</v>
      </c>
      <c r="AE33" s="14">
        <f>U47*310</f>
        <v>159.86471471039769</v>
      </c>
      <c r="AF33" s="14">
        <v>0</v>
      </c>
      <c r="AG33" s="15">
        <f t="shared" si="6"/>
        <v>2847.8270854403972</v>
      </c>
    </row>
    <row r="34" spans="1:33">
      <c r="A34" s="10" t="s">
        <v>111</v>
      </c>
      <c r="B34" s="127"/>
      <c r="C34" s="127"/>
      <c r="D34" s="127"/>
      <c r="E34" s="126">
        <v>105.26895844006206</v>
      </c>
      <c r="F34" s="126">
        <v>0</v>
      </c>
      <c r="G34" s="126">
        <v>0</v>
      </c>
      <c r="H34" s="126">
        <v>0</v>
      </c>
      <c r="I34" s="126">
        <v>0</v>
      </c>
      <c r="K34" s="10" t="s">
        <v>83</v>
      </c>
      <c r="L34" s="12"/>
      <c r="M34" s="11">
        <f>C48*21</f>
        <v>2611.9314479999998</v>
      </c>
      <c r="N34" s="12"/>
      <c r="O34" s="12"/>
      <c r="P34" s="16">
        <f t="shared" si="3"/>
        <v>2611.9314479999998</v>
      </c>
      <c r="R34" s="359" t="s">
        <v>374</v>
      </c>
      <c r="S34" s="127"/>
      <c r="T34" s="127"/>
      <c r="U34" s="127"/>
      <c r="V34" s="126">
        <v>105.26895844006206</v>
      </c>
      <c r="W34" s="126">
        <v>0</v>
      </c>
      <c r="X34" s="126">
        <v>0</v>
      </c>
      <c r="Y34" s="126">
        <v>0</v>
      </c>
      <c r="Z34" s="126">
        <v>0</v>
      </c>
      <c r="AB34" s="359" t="s">
        <v>386</v>
      </c>
      <c r="AC34" s="12"/>
      <c r="AD34" s="11">
        <f>T48*21</f>
        <v>2611.9314479999998</v>
      </c>
      <c r="AE34" s="12"/>
      <c r="AF34" s="12"/>
      <c r="AG34" s="16">
        <f t="shared" si="6"/>
        <v>2611.9314479999998</v>
      </c>
    </row>
    <row r="35" spans="1:33">
      <c r="A35" s="10" t="s">
        <v>113</v>
      </c>
      <c r="B35" s="127"/>
      <c r="C35" s="127"/>
      <c r="D35" s="127"/>
      <c r="E35" s="126">
        <v>190.15524750000003</v>
      </c>
      <c r="F35" s="126">
        <v>0</v>
      </c>
      <c r="G35" s="126">
        <v>0</v>
      </c>
      <c r="H35" s="126">
        <v>0</v>
      </c>
      <c r="I35" s="126">
        <v>0</v>
      </c>
      <c r="K35" s="10" t="s">
        <v>87</v>
      </c>
      <c r="L35" s="12"/>
      <c r="M35" s="11">
        <f>C49*21</f>
        <v>76.030922729999986</v>
      </c>
      <c r="N35" s="11">
        <f>D49*310</f>
        <v>159.86471471039769</v>
      </c>
      <c r="O35" s="12"/>
      <c r="P35" s="16">
        <f t="shared" si="3"/>
        <v>235.89563744039768</v>
      </c>
      <c r="R35" s="359" t="s">
        <v>375</v>
      </c>
      <c r="S35" s="127"/>
      <c r="T35" s="127"/>
      <c r="U35" s="127"/>
      <c r="V35" s="126">
        <v>190.15524750000003</v>
      </c>
      <c r="W35" s="126">
        <v>0</v>
      </c>
      <c r="X35" s="126">
        <v>0</v>
      </c>
      <c r="Y35" s="126">
        <v>0</v>
      </c>
      <c r="Z35" s="126">
        <v>0</v>
      </c>
      <c r="AB35" s="359" t="s">
        <v>387</v>
      </c>
      <c r="AC35" s="12"/>
      <c r="AD35" s="11">
        <f>T49*21</f>
        <v>76.030922729999986</v>
      </c>
      <c r="AE35" s="11">
        <f>U49*310</f>
        <v>159.86471471039769</v>
      </c>
      <c r="AF35" s="12"/>
      <c r="AG35" s="16">
        <f t="shared" si="6"/>
        <v>235.89563744039768</v>
      </c>
    </row>
    <row r="36" spans="1:33">
      <c r="A36" s="10" t="s">
        <v>144</v>
      </c>
      <c r="B36" s="127"/>
      <c r="C36" s="127"/>
      <c r="D36" s="127"/>
      <c r="E36" s="126">
        <v>0</v>
      </c>
      <c r="F36" s="126">
        <v>0</v>
      </c>
      <c r="G36" s="126">
        <v>0</v>
      </c>
      <c r="H36" s="126">
        <v>0</v>
      </c>
      <c r="I36" s="126">
        <v>0</v>
      </c>
      <c r="K36" s="8" t="s">
        <v>91</v>
      </c>
      <c r="L36" s="14">
        <v>-10366.814285799799</v>
      </c>
      <c r="M36" s="14">
        <v>0</v>
      </c>
      <c r="N36" s="14">
        <v>0</v>
      </c>
      <c r="O36" s="14">
        <v>0</v>
      </c>
      <c r="P36" s="15">
        <f t="shared" si="3"/>
        <v>-10366.814285799799</v>
      </c>
      <c r="R36" s="359" t="s">
        <v>376</v>
      </c>
      <c r="S36" s="127"/>
      <c r="T36" s="127"/>
      <c r="U36" s="127"/>
      <c r="V36" s="126">
        <v>0</v>
      </c>
      <c r="W36" s="126">
        <v>0</v>
      </c>
      <c r="X36" s="126">
        <v>0</v>
      </c>
      <c r="Y36" s="126">
        <v>0</v>
      </c>
      <c r="Z36" s="126">
        <v>0</v>
      </c>
      <c r="AB36" s="358" t="s">
        <v>388</v>
      </c>
      <c r="AC36" s="14">
        <v>-10366.814285799799</v>
      </c>
      <c r="AD36" s="14">
        <v>0</v>
      </c>
      <c r="AE36" s="14">
        <v>0</v>
      </c>
      <c r="AF36" s="14">
        <v>0</v>
      </c>
      <c r="AG36" s="15">
        <f t="shared" si="6"/>
        <v>-10366.814285799799</v>
      </c>
    </row>
    <row r="37" spans="1:33">
      <c r="A37" s="10" t="s">
        <v>145</v>
      </c>
      <c r="B37" s="127"/>
      <c r="C37" s="127"/>
      <c r="D37" s="127"/>
      <c r="E37" s="126">
        <v>0</v>
      </c>
      <c r="F37" s="126">
        <v>0</v>
      </c>
      <c r="G37" s="126">
        <v>0</v>
      </c>
      <c r="H37" s="126">
        <v>0</v>
      </c>
      <c r="I37" s="126">
        <v>0</v>
      </c>
      <c r="K37" s="10" t="s">
        <v>95</v>
      </c>
      <c r="L37" s="11">
        <v>-6900.2064524664302</v>
      </c>
      <c r="M37" s="12"/>
      <c r="N37" s="12"/>
      <c r="O37" s="12"/>
      <c r="P37" s="16">
        <f t="shared" si="3"/>
        <v>-6900.2064524664302</v>
      </c>
      <c r="R37" s="359" t="s">
        <v>377</v>
      </c>
      <c r="S37" s="127"/>
      <c r="T37" s="127"/>
      <c r="U37" s="127"/>
      <c r="V37" s="126">
        <v>0</v>
      </c>
      <c r="W37" s="126">
        <v>0</v>
      </c>
      <c r="X37" s="126">
        <v>0</v>
      </c>
      <c r="Y37" s="126">
        <v>0</v>
      </c>
      <c r="Z37" s="126">
        <v>0</v>
      </c>
      <c r="AB37" s="359" t="s">
        <v>389</v>
      </c>
      <c r="AC37" s="11">
        <v>-6900.2064524664302</v>
      </c>
      <c r="AD37" s="12"/>
      <c r="AE37" s="12"/>
      <c r="AF37" s="12"/>
      <c r="AG37" s="16">
        <f t="shared" si="6"/>
        <v>-6900.2064524664302</v>
      </c>
    </row>
    <row r="38" spans="1:33">
      <c r="A38" s="10" t="s">
        <v>146</v>
      </c>
      <c r="B38" s="127"/>
      <c r="C38" s="127"/>
      <c r="D38" s="127"/>
      <c r="E38" s="126">
        <v>0</v>
      </c>
      <c r="F38" s="126">
        <v>0</v>
      </c>
      <c r="G38" s="126">
        <v>0</v>
      </c>
      <c r="H38" s="126">
        <v>0</v>
      </c>
      <c r="I38" s="126">
        <v>0</v>
      </c>
      <c r="K38" s="10" t="s">
        <v>98</v>
      </c>
      <c r="L38" s="11">
        <v>-3466.6078333333298</v>
      </c>
      <c r="M38" s="12"/>
      <c r="N38" s="12"/>
      <c r="O38" s="12"/>
      <c r="P38" s="16">
        <f t="shared" si="3"/>
        <v>-3466.6078333333298</v>
      </c>
      <c r="R38" s="359" t="s">
        <v>378</v>
      </c>
      <c r="S38" s="127"/>
      <c r="T38" s="127"/>
      <c r="U38" s="127"/>
      <c r="V38" s="126">
        <v>0</v>
      </c>
      <c r="W38" s="126">
        <v>0</v>
      </c>
      <c r="X38" s="126">
        <v>0</v>
      </c>
      <c r="Y38" s="126">
        <v>0</v>
      </c>
      <c r="Z38" s="126">
        <v>0</v>
      </c>
      <c r="AB38" s="359" t="s">
        <v>390</v>
      </c>
      <c r="AC38" s="11">
        <v>-3466.6078333333298</v>
      </c>
      <c r="AD38" s="12"/>
      <c r="AE38" s="12"/>
      <c r="AF38" s="12"/>
      <c r="AG38" s="16">
        <f t="shared" si="6"/>
        <v>-3466.6078333333298</v>
      </c>
    </row>
    <row r="39" spans="1:33" ht="26.4">
      <c r="A39" s="10" t="s">
        <v>115</v>
      </c>
      <c r="B39" s="127"/>
      <c r="C39" s="127"/>
      <c r="D39" s="127"/>
      <c r="E39" s="126">
        <v>46.123900000000006</v>
      </c>
      <c r="F39" s="126">
        <v>0</v>
      </c>
      <c r="G39" s="126">
        <v>0</v>
      </c>
      <c r="H39" s="126">
        <v>0</v>
      </c>
      <c r="I39" s="126">
        <v>0</v>
      </c>
      <c r="K39" s="8" t="s">
        <v>101</v>
      </c>
      <c r="L39" s="14">
        <v>0</v>
      </c>
      <c r="M39" s="14">
        <f>C57*21</f>
        <v>58.158607056498319</v>
      </c>
      <c r="N39" s="14">
        <f>D57*310</f>
        <v>2168.3820128241018</v>
      </c>
      <c r="O39" s="14">
        <v>0</v>
      </c>
      <c r="P39" s="15">
        <f t="shared" si="3"/>
        <v>2226.5406198805999</v>
      </c>
      <c r="R39" s="359" t="s">
        <v>379</v>
      </c>
      <c r="S39" s="127"/>
      <c r="T39" s="127"/>
      <c r="U39" s="127"/>
      <c r="V39" s="126">
        <v>46.123900000000006</v>
      </c>
      <c r="W39" s="126">
        <v>0</v>
      </c>
      <c r="X39" s="126">
        <v>0</v>
      </c>
      <c r="Y39" s="126">
        <v>0</v>
      </c>
      <c r="Z39" s="126">
        <v>0</v>
      </c>
      <c r="AB39" s="358" t="s">
        <v>395</v>
      </c>
      <c r="AC39" s="14">
        <v>0</v>
      </c>
      <c r="AD39" s="14">
        <f>T57*21</f>
        <v>58.158607056498319</v>
      </c>
      <c r="AE39" s="14">
        <f>U57*310</f>
        <v>2168.3820128241018</v>
      </c>
      <c r="AF39" s="14">
        <v>0</v>
      </c>
      <c r="AG39" s="15">
        <f t="shared" si="6"/>
        <v>2226.5406198805999</v>
      </c>
    </row>
    <row r="40" spans="1:33" ht="26.4">
      <c r="A40" s="8" t="s">
        <v>147</v>
      </c>
      <c r="B40" s="125">
        <v>0</v>
      </c>
      <c r="C40" s="125">
        <v>0</v>
      </c>
      <c r="D40" s="125">
        <v>0</v>
      </c>
      <c r="E40" s="125">
        <v>0</v>
      </c>
      <c r="F40" s="125">
        <v>0</v>
      </c>
      <c r="G40" s="125">
        <v>0</v>
      </c>
      <c r="H40" s="125">
        <v>0</v>
      </c>
      <c r="I40" s="125">
        <v>0</v>
      </c>
      <c r="K40" s="10" t="s">
        <v>104</v>
      </c>
      <c r="L40" s="12"/>
      <c r="M40" s="11">
        <f>C58*21</f>
        <v>10.069393823999999</v>
      </c>
      <c r="N40" s="11">
        <f>D58*310</f>
        <v>3.8959467000000001</v>
      </c>
      <c r="O40" s="12"/>
      <c r="P40" s="16">
        <f t="shared" si="3"/>
        <v>13.965340523999998</v>
      </c>
      <c r="R40" s="358" t="s">
        <v>380</v>
      </c>
      <c r="S40" s="125">
        <v>0</v>
      </c>
      <c r="T40" s="125">
        <v>0</v>
      </c>
      <c r="U40" s="125">
        <v>0</v>
      </c>
      <c r="V40" s="125">
        <v>0</v>
      </c>
      <c r="W40" s="125">
        <v>0</v>
      </c>
      <c r="X40" s="125">
        <v>0</v>
      </c>
      <c r="Y40" s="125">
        <v>0</v>
      </c>
      <c r="Z40" s="125">
        <v>0</v>
      </c>
      <c r="AB40" s="359" t="s">
        <v>396</v>
      </c>
      <c r="AC40" s="12"/>
      <c r="AD40" s="11">
        <f>T58*21</f>
        <v>10.069393823999999</v>
      </c>
      <c r="AE40" s="11">
        <f>U58*310</f>
        <v>3.8959467000000001</v>
      </c>
      <c r="AF40" s="12"/>
      <c r="AG40" s="16">
        <f t="shared" si="6"/>
        <v>13.965340523999998</v>
      </c>
    </row>
    <row r="41" spans="1:33" ht="26.4">
      <c r="A41" s="10" t="s">
        <v>148</v>
      </c>
      <c r="B41" s="127"/>
      <c r="C41" s="127"/>
      <c r="D41" s="126">
        <v>0</v>
      </c>
      <c r="E41" s="127"/>
      <c r="F41" s="126">
        <v>0</v>
      </c>
      <c r="G41" s="126">
        <v>0</v>
      </c>
      <c r="H41" s="126">
        <v>0</v>
      </c>
      <c r="I41" s="126">
        <v>0</v>
      </c>
      <c r="K41" s="10" t="s">
        <v>106</v>
      </c>
      <c r="L41" s="12"/>
      <c r="M41" s="12"/>
      <c r="N41" s="11">
        <f>D59*310</f>
        <v>1495.6735410496997</v>
      </c>
      <c r="O41" s="12"/>
      <c r="P41" s="16">
        <f t="shared" si="3"/>
        <v>1495.6735410496997</v>
      </c>
      <c r="R41" s="10" t="s">
        <v>412</v>
      </c>
      <c r="S41" s="127"/>
      <c r="T41" s="127"/>
      <c r="U41" s="126">
        <v>0</v>
      </c>
      <c r="V41" s="127"/>
      <c r="W41" s="126">
        <v>0</v>
      </c>
      <c r="X41" s="126">
        <v>0</v>
      </c>
      <c r="Y41" s="126">
        <v>0</v>
      </c>
      <c r="Z41" s="126">
        <v>0</v>
      </c>
      <c r="AB41" s="359" t="s">
        <v>397</v>
      </c>
      <c r="AC41" s="12"/>
      <c r="AD41" s="12"/>
      <c r="AE41" s="11">
        <f>U59*310</f>
        <v>1495.6735410496997</v>
      </c>
      <c r="AF41" s="12"/>
      <c r="AG41" s="16">
        <f t="shared" si="6"/>
        <v>1495.6735410496997</v>
      </c>
    </row>
    <row r="42" spans="1:33" ht="26.4">
      <c r="A42" s="10" t="s">
        <v>149</v>
      </c>
      <c r="B42" s="126">
        <v>0</v>
      </c>
      <c r="C42" s="126">
        <v>0</v>
      </c>
      <c r="D42" s="126">
        <v>0</v>
      </c>
      <c r="E42" s="126">
        <v>0</v>
      </c>
      <c r="F42" s="126">
        <v>0</v>
      </c>
      <c r="G42" s="126">
        <v>0</v>
      </c>
      <c r="H42" s="126">
        <v>0</v>
      </c>
      <c r="I42" s="126">
        <v>0</v>
      </c>
      <c r="K42" s="10" t="s">
        <v>108</v>
      </c>
      <c r="L42" s="12"/>
      <c r="M42" s="12"/>
      <c r="N42" s="11">
        <f>D60*310</f>
        <v>595.95409800976108</v>
      </c>
      <c r="O42" s="12"/>
      <c r="P42" s="16">
        <f t="shared" si="3"/>
        <v>595.95409800976108</v>
      </c>
      <c r="R42" s="10" t="s">
        <v>413</v>
      </c>
      <c r="S42" s="126">
        <v>0</v>
      </c>
      <c r="T42" s="126">
        <v>0</v>
      </c>
      <c r="U42" s="126">
        <v>0</v>
      </c>
      <c r="V42" s="126">
        <v>0</v>
      </c>
      <c r="W42" s="126">
        <v>0</v>
      </c>
      <c r="X42" s="126">
        <v>0</v>
      </c>
      <c r="Y42" s="126">
        <v>0</v>
      </c>
      <c r="Z42" s="126">
        <v>0</v>
      </c>
      <c r="AB42" s="359" t="s">
        <v>398</v>
      </c>
      <c r="AC42" s="12"/>
      <c r="AD42" s="12"/>
      <c r="AE42" s="11">
        <f>U60*310</f>
        <v>595.95409800976108</v>
      </c>
      <c r="AF42" s="12"/>
      <c r="AG42" s="16">
        <f t="shared" si="6"/>
        <v>595.95409800976108</v>
      </c>
    </row>
    <row r="43" spans="1:33" ht="26.4">
      <c r="A43" s="8" t="s">
        <v>150</v>
      </c>
      <c r="B43" s="125">
        <v>0</v>
      </c>
      <c r="C43" s="125">
        <v>0</v>
      </c>
      <c r="D43" s="125">
        <v>0</v>
      </c>
      <c r="E43" s="125">
        <v>0</v>
      </c>
      <c r="F43" s="125">
        <v>3.0799999999999998E-3</v>
      </c>
      <c r="G43" s="125">
        <v>1.6910000000000001E-2</v>
      </c>
      <c r="H43" s="125">
        <v>2.3769899999999997</v>
      </c>
      <c r="I43" s="125">
        <v>6.1500000000000001E-3</v>
      </c>
      <c r="K43" s="10" t="s">
        <v>110</v>
      </c>
      <c r="L43" s="12"/>
      <c r="M43" s="12"/>
      <c r="N43" s="11">
        <f>D61*310</f>
        <v>72.858427064640921</v>
      </c>
      <c r="O43" s="12"/>
      <c r="P43" s="16">
        <f t="shared" si="3"/>
        <v>72.858427064640921</v>
      </c>
      <c r="R43" s="358" t="s">
        <v>381</v>
      </c>
      <c r="S43" s="125">
        <v>0</v>
      </c>
      <c r="T43" s="125">
        <v>0</v>
      </c>
      <c r="U43" s="125">
        <v>0</v>
      </c>
      <c r="V43" s="125">
        <v>0</v>
      </c>
      <c r="W43" s="125">
        <v>3.0799999999999998E-3</v>
      </c>
      <c r="X43" s="125">
        <v>1.6910000000000001E-2</v>
      </c>
      <c r="Y43" s="125">
        <v>2.3769899999999997</v>
      </c>
      <c r="Z43" s="125">
        <v>6.1500000000000001E-3</v>
      </c>
      <c r="AB43" s="359" t="s">
        <v>399</v>
      </c>
      <c r="AC43" s="12"/>
      <c r="AD43" s="12"/>
      <c r="AE43" s="11">
        <f>U61*310</f>
        <v>72.858427064640921</v>
      </c>
      <c r="AF43" s="12"/>
      <c r="AG43" s="16">
        <f t="shared" si="6"/>
        <v>72.858427064640921</v>
      </c>
    </row>
    <row r="44" spans="1:33">
      <c r="A44" s="10" t="s">
        <v>151</v>
      </c>
      <c r="B44" s="126">
        <v>0</v>
      </c>
      <c r="C44" s="126">
        <v>0</v>
      </c>
      <c r="D44" s="127"/>
      <c r="E44" s="127"/>
      <c r="F44" s="126">
        <v>3.0799999999999998E-3</v>
      </c>
      <c r="G44" s="126">
        <v>1.6910000000000001E-2</v>
      </c>
      <c r="H44" s="126">
        <v>6.1500000000000001E-3</v>
      </c>
      <c r="I44" s="126">
        <v>6.1500000000000001E-3</v>
      </c>
      <c r="K44" s="10" t="s">
        <v>112</v>
      </c>
      <c r="L44" s="12"/>
      <c r="M44" s="11">
        <f>C62*21</f>
        <v>48.089213232498324</v>
      </c>
      <c r="N44" s="12"/>
      <c r="O44" s="12"/>
      <c r="P44" s="16">
        <f t="shared" si="3"/>
        <v>48.089213232498324</v>
      </c>
      <c r="R44" s="359" t="s">
        <v>382</v>
      </c>
      <c r="S44" s="126">
        <v>0</v>
      </c>
      <c r="T44" s="126">
        <v>0</v>
      </c>
      <c r="U44" s="127"/>
      <c r="V44" s="127"/>
      <c r="W44" s="126">
        <v>3.0799999999999998E-3</v>
      </c>
      <c r="X44" s="126">
        <v>1.6910000000000001E-2</v>
      </c>
      <c r="Y44" s="126">
        <v>6.1500000000000001E-3</v>
      </c>
      <c r="Z44" s="126">
        <v>6.1500000000000001E-3</v>
      </c>
      <c r="AB44" s="359" t="s">
        <v>400</v>
      </c>
      <c r="AC44" s="12"/>
      <c r="AD44" s="11">
        <f>T62*21</f>
        <v>48.089213232498324</v>
      </c>
      <c r="AE44" s="12"/>
      <c r="AF44" s="12"/>
      <c r="AG44" s="16">
        <f t="shared" si="6"/>
        <v>48.089213232498324</v>
      </c>
    </row>
    <row r="45" spans="1:33">
      <c r="A45" s="10" t="s">
        <v>152</v>
      </c>
      <c r="B45" s="126">
        <v>0</v>
      </c>
      <c r="C45" s="126">
        <v>0</v>
      </c>
      <c r="D45" s="127"/>
      <c r="E45" s="127"/>
      <c r="F45" s="126">
        <v>0</v>
      </c>
      <c r="G45" s="126">
        <v>0</v>
      </c>
      <c r="H45" s="126">
        <v>2.3708399999999998</v>
      </c>
      <c r="I45" s="126">
        <v>0</v>
      </c>
      <c r="K45" s="8" t="s">
        <v>114</v>
      </c>
      <c r="L45" s="14">
        <v>-0.49965909072201498</v>
      </c>
      <c r="M45" s="14">
        <v>0</v>
      </c>
      <c r="N45" s="14">
        <v>0</v>
      </c>
      <c r="O45" s="14">
        <v>0</v>
      </c>
      <c r="P45" s="15">
        <f t="shared" si="3"/>
        <v>-0.49965909072201498</v>
      </c>
      <c r="R45" s="359" t="s">
        <v>383</v>
      </c>
      <c r="S45" s="126">
        <v>0</v>
      </c>
      <c r="T45" s="126">
        <v>0</v>
      </c>
      <c r="U45" s="127"/>
      <c r="V45" s="127"/>
      <c r="W45" s="126">
        <v>0</v>
      </c>
      <c r="X45" s="126">
        <v>0</v>
      </c>
      <c r="Y45" s="126">
        <v>2.3708399999999998</v>
      </c>
      <c r="Z45" s="126">
        <v>0</v>
      </c>
      <c r="AB45" s="358" t="s">
        <v>401</v>
      </c>
      <c r="AC45" s="14">
        <v>-0.49965909072201498</v>
      </c>
      <c r="AD45" s="14">
        <v>0</v>
      </c>
      <c r="AE45" s="14">
        <v>0</v>
      </c>
      <c r="AF45" s="14">
        <v>0</v>
      </c>
      <c r="AG45" s="15">
        <f t="shared" si="6"/>
        <v>-0.49965909072201498</v>
      </c>
    </row>
    <row r="46" spans="1:33" ht="26.4">
      <c r="A46" s="8" t="s">
        <v>75</v>
      </c>
      <c r="B46" s="125">
        <v>-10367.313944890488</v>
      </c>
      <c r="C46" s="125">
        <v>130.76766560888089</v>
      </c>
      <c r="D46" s="125">
        <v>7.5104733146274167</v>
      </c>
      <c r="E46" s="125">
        <v>0</v>
      </c>
      <c r="F46" s="125">
        <v>0.44264381999999997</v>
      </c>
      <c r="G46" s="125">
        <v>16.28594004</v>
      </c>
      <c r="H46" s="125">
        <v>0</v>
      </c>
      <c r="I46" s="125">
        <v>0</v>
      </c>
      <c r="K46" s="10" t="s">
        <v>116</v>
      </c>
      <c r="L46" s="11">
        <v>-0.49965909072201498</v>
      </c>
      <c r="M46" s="12"/>
      <c r="N46" s="12"/>
      <c r="O46" s="12"/>
      <c r="P46" s="16">
        <f t="shared" si="3"/>
        <v>-0.49965909072201498</v>
      </c>
      <c r="R46" s="358" t="s">
        <v>384</v>
      </c>
      <c r="S46" s="125">
        <v>-10367.313944890488</v>
      </c>
      <c r="T46" s="125">
        <v>130.76766560888089</v>
      </c>
      <c r="U46" s="125">
        <v>7.5104733146274167</v>
      </c>
      <c r="V46" s="125">
        <v>0</v>
      </c>
      <c r="W46" s="125">
        <v>0.44264381999999997</v>
      </c>
      <c r="X46" s="125">
        <v>16.28594004</v>
      </c>
      <c r="Y46" s="125">
        <v>0</v>
      </c>
      <c r="Z46" s="125">
        <v>0</v>
      </c>
      <c r="AB46" s="359" t="s">
        <v>402</v>
      </c>
      <c r="AC46" s="11">
        <v>-0.49965909072201498</v>
      </c>
      <c r="AD46" s="12"/>
      <c r="AE46" s="12"/>
      <c r="AF46" s="12"/>
      <c r="AG46" s="16">
        <f t="shared" si="6"/>
        <v>-0.49965909072201498</v>
      </c>
    </row>
    <row r="47" spans="1:33">
      <c r="A47" s="8" t="s">
        <v>79</v>
      </c>
      <c r="B47" s="125">
        <v>0</v>
      </c>
      <c r="C47" s="125">
        <v>127.99820812999999</v>
      </c>
      <c r="D47" s="125">
        <v>0.51569262809805705</v>
      </c>
      <c r="E47" s="125">
        <v>0</v>
      </c>
      <c r="F47" s="125">
        <v>0</v>
      </c>
      <c r="G47" s="125">
        <v>0</v>
      </c>
      <c r="H47" s="125">
        <v>0</v>
      </c>
      <c r="I47" s="125">
        <v>0</v>
      </c>
      <c r="K47" s="8" t="s">
        <v>76</v>
      </c>
      <c r="L47" s="14">
        <v>4.8128821312000003</v>
      </c>
      <c r="M47" s="14">
        <f>C65*21</f>
        <v>482.19882070871148</v>
      </c>
      <c r="N47" s="14">
        <f>D65*310</f>
        <v>75.8005937426543</v>
      </c>
      <c r="O47" s="14">
        <v>0</v>
      </c>
      <c r="P47" s="15">
        <f t="shared" si="3"/>
        <v>562.81229658256575</v>
      </c>
      <c r="R47" s="358" t="s">
        <v>385</v>
      </c>
      <c r="S47" s="125">
        <v>0</v>
      </c>
      <c r="T47" s="125">
        <v>127.99820812999999</v>
      </c>
      <c r="U47" s="125">
        <v>0.51569262809805705</v>
      </c>
      <c r="V47" s="125">
        <v>0</v>
      </c>
      <c r="W47" s="125">
        <v>0</v>
      </c>
      <c r="X47" s="125">
        <v>0</v>
      </c>
      <c r="Y47" s="125">
        <v>0</v>
      </c>
      <c r="Z47" s="125">
        <v>0</v>
      </c>
      <c r="AB47" s="358" t="s">
        <v>403</v>
      </c>
      <c r="AC47" s="14">
        <v>4.8128821312000003</v>
      </c>
      <c r="AD47" s="14">
        <f>T65*21</f>
        <v>482.19882070871148</v>
      </c>
      <c r="AE47" s="14">
        <f>U65*310</f>
        <v>75.8005937426543</v>
      </c>
      <c r="AF47" s="14">
        <v>0</v>
      </c>
      <c r="AG47" s="15">
        <f t="shared" si="6"/>
        <v>562.81229658256575</v>
      </c>
    </row>
    <row r="48" spans="1:33">
      <c r="A48" s="10" t="s">
        <v>83</v>
      </c>
      <c r="B48" s="127"/>
      <c r="C48" s="126">
        <v>124.37768799999999</v>
      </c>
      <c r="D48" s="127"/>
      <c r="E48" s="127"/>
      <c r="F48" s="126">
        <v>0</v>
      </c>
      <c r="G48" s="126">
        <v>0</v>
      </c>
      <c r="H48" s="126">
        <v>0</v>
      </c>
      <c r="I48" s="126">
        <v>0</v>
      </c>
      <c r="K48" s="10" t="s">
        <v>80</v>
      </c>
      <c r="L48" s="13">
        <v>0</v>
      </c>
      <c r="M48" s="13">
        <f>C66*21</f>
        <v>320.0911381751315</v>
      </c>
      <c r="N48" s="13">
        <v>0</v>
      </c>
      <c r="O48" s="13">
        <v>0</v>
      </c>
      <c r="P48" s="16">
        <f t="shared" si="3"/>
        <v>320.0911381751315</v>
      </c>
      <c r="R48" s="359" t="s">
        <v>386</v>
      </c>
      <c r="S48" s="127"/>
      <c r="T48" s="126">
        <v>124.37768799999999</v>
      </c>
      <c r="U48" s="127"/>
      <c r="V48" s="127"/>
      <c r="W48" s="126">
        <v>0</v>
      </c>
      <c r="X48" s="126">
        <v>0</v>
      </c>
      <c r="Y48" s="126">
        <v>0</v>
      </c>
      <c r="Z48" s="126">
        <v>0</v>
      </c>
      <c r="AB48" s="358" t="s">
        <v>404</v>
      </c>
      <c r="AC48" s="13">
        <v>0</v>
      </c>
      <c r="AD48" s="13">
        <f>T66*21</f>
        <v>320.0911381751315</v>
      </c>
      <c r="AE48" s="13">
        <v>0</v>
      </c>
      <c r="AF48" s="13">
        <v>0</v>
      </c>
      <c r="AG48" s="16">
        <f t="shared" si="6"/>
        <v>320.0911381751315</v>
      </c>
    </row>
    <row r="49" spans="1:33">
      <c r="A49" s="10" t="s">
        <v>87</v>
      </c>
      <c r="B49" s="127"/>
      <c r="C49" s="126">
        <v>3.6205201299999996</v>
      </c>
      <c r="D49" s="126">
        <v>0.51569262809805705</v>
      </c>
      <c r="E49" s="127"/>
      <c r="F49" s="126">
        <v>0</v>
      </c>
      <c r="G49" s="126">
        <v>0</v>
      </c>
      <c r="H49" s="126">
        <v>0</v>
      </c>
      <c r="I49" s="126">
        <v>0</v>
      </c>
      <c r="K49" s="10" t="s">
        <v>84</v>
      </c>
      <c r="L49" s="13">
        <v>0</v>
      </c>
      <c r="M49" s="13">
        <f>C67*21</f>
        <v>1.9466999999999999</v>
      </c>
      <c r="N49" s="13">
        <f>D67*310</f>
        <v>1.7242199999999999</v>
      </c>
      <c r="O49" s="13">
        <v>0</v>
      </c>
      <c r="P49" s="16">
        <f t="shared" si="3"/>
        <v>3.6709199999999997</v>
      </c>
      <c r="R49" s="359" t="s">
        <v>387</v>
      </c>
      <c r="S49" s="127"/>
      <c r="T49" s="126">
        <v>3.6205201299999996</v>
      </c>
      <c r="U49" s="126">
        <v>0.51569262809805705</v>
      </c>
      <c r="V49" s="127"/>
      <c r="W49" s="126">
        <v>0</v>
      </c>
      <c r="X49" s="126">
        <v>0</v>
      </c>
      <c r="Y49" s="126">
        <v>0</v>
      </c>
      <c r="Z49" s="126">
        <v>0</v>
      </c>
      <c r="AB49" s="358" t="s">
        <v>405</v>
      </c>
      <c r="AC49" s="13">
        <v>0</v>
      </c>
      <c r="AD49" s="13">
        <f>T67*21</f>
        <v>1.9466999999999999</v>
      </c>
      <c r="AE49" s="13">
        <f>U67*310</f>
        <v>1.7242199999999999</v>
      </c>
      <c r="AF49" s="13">
        <v>0</v>
      </c>
      <c r="AG49" s="16">
        <f t="shared" si="6"/>
        <v>3.6709199999999997</v>
      </c>
    </row>
    <row r="50" spans="1:33" ht="26.4">
      <c r="A50" s="8" t="s">
        <v>91</v>
      </c>
      <c r="B50" s="125">
        <v>-10366.814285799766</v>
      </c>
      <c r="C50" s="125">
        <v>0</v>
      </c>
      <c r="D50" s="125">
        <v>0</v>
      </c>
      <c r="E50" s="125">
        <v>0</v>
      </c>
      <c r="F50" s="125">
        <v>0</v>
      </c>
      <c r="G50" s="125">
        <v>0</v>
      </c>
      <c r="H50" s="125">
        <v>0</v>
      </c>
      <c r="I50" s="125">
        <v>0</v>
      </c>
      <c r="K50" s="10" t="s">
        <v>88</v>
      </c>
      <c r="L50" s="13">
        <v>4.8128821312000003</v>
      </c>
      <c r="M50" s="13">
        <f>C68*21</f>
        <v>14.560454999999999</v>
      </c>
      <c r="N50" s="13">
        <f>D68*310</f>
        <v>3.8689209000000004</v>
      </c>
      <c r="O50" s="13">
        <v>0</v>
      </c>
      <c r="P50" s="16">
        <f t="shared" si="3"/>
        <v>23.242258031199999</v>
      </c>
      <c r="R50" s="358" t="s">
        <v>388</v>
      </c>
      <c r="S50" s="125">
        <v>-10366.814285799766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5">
        <v>0</v>
      </c>
      <c r="Z50" s="125">
        <v>0</v>
      </c>
      <c r="AB50" s="358" t="s">
        <v>406</v>
      </c>
      <c r="AC50" s="13">
        <v>4.8128821312000003</v>
      </c>
      <c r="AD50" s="13">
        <f>T68*21</f>
        <v>14.560454999999999</v>
      </c>
      <c r="AE50" s="13">
        <f>U68*310</f>
        <v>3.8689209000000004</v>
      </c>
      <c r="AF50" s="13">
        <v>0</v>
      </c>
      <c r="AG50" s="16">
        <f t="shared" si="6"/>
        <v>23.242258031199999</v>
      </c>
    </row>
    <row r="51" spans="1:33">
      <c r="A51" s="10" t="s">
        <v>95</v>
      </c>
      <c r="B51" s="126">
        <v>-6900.2064524664338</v>
      </c>
      <c r="C51" s="127"/>
      <c r="D51" s="127"/>
      <c r="E51" s="127"/>
      <c r="F51" s="126">
        <v>0</v>
      </c>
      <c r="G51" s="126">
        <v>0</v>
      </c>
      <c r="H51" s="126">
        <v>0</v>
      </c>
      <c r="I51" s="126">
        <v>0</v>
      </c>
      <c r="K51" s="10" t="s">
        <v>92</v>
      </c>
      <c r="L51" s="13">
        <v>0</v>
      </c>
      <c r="M51" s="13">
        <f>C69*21</f>
        <v>145.60052753357999</v>
      </c>
      <c r="N51" s="13">
        <f>D69*310</f>
        <v>70.207452842654305</v>
      </c>
      <c r="O51" s="13">
        <v>0</v>
      </c>
      <c r="P51" s="16">
        <f t="shared" si="3"/>
        <v>215.8079803762343</v>
      </c>
      <c r="R51" s="359" t="s">
        <v>389</v>
      </c>
      <c r="S51" s="126">
        <v>-6900.2064524664338</v>
      </c>
      <c r="T51" s="127"/>
      <c r="U51" s="127"/>
      <c r="V51" s="127"/>
      <c r="W51" s="126">
        <v>0</v>
      </c>
      <c r="X51" s="126">
        <v>0</v>
      </c>
      <c r="Y51" s="126">
        <v>0</v>
      </c>
      <c r="Z51" s="126">
        <v>0</v>
      </c>
      <c r="AB51" s="358" t="s">
        <v>407</v>
      </c>
      <c r="AC51" s="13">
        <v>0</v>
      </c>
      <c r="AD51" s="13">
        <f>T69*21</f>
        <v>145.60052753357999</v>
      </c>
      <c r="AE51" s="13">
        <f>U69*310</f>
        <v>70.207452842654305</v>
      </c>
      <c r="AF51" s="13">
        <v>0</v>
      </c>
      <c r="AG51" s="16">
        <f t="shared" si="6"/>
        <v>215.8079803762343</v>
      </c>
    </row>
    <row r="52" spans="1:33">
      <c r="A52" s="10" t="s">
        <v>98</v>
      </c>
      <c r="B52" s="126">
        <v>-3466.607833333333</v>
      </c>
      <c r="C52" s="127"/>
      <c r="D52" s="127"/>
      <c r="E52" s="127"/>
      <c r="F52" s="126">
        <v>0</v>
      </c>
      <c r="G52" s="126">
        <v>0</v>
      </c>
      <c r="H52" s="126">
        <v>0</v>
      </c>
      <c r="I52" s="126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26">
        <v>-3466.607833333333</v>
      </c>
      <c r="T52" s="127"/>
      <c r="U52" s="127"/>
      <c r="V52" s="127"/>
      <c r="W52" s="126">
        <v>0</v>
      </c>
      <c r="X52" s="126">
        <v>0</v>
      </c>
      <c r="Y52" s="126">
        <v>0</v>
      </c>
      <c r="Z52" s="126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26">
        <v>0</v>
      </c>
      <c r="C53" s="127"/>
      <c r="D53" s="127"/>
      <c r="E53" s="127"/>
      <c r="F53" s="126">
        <v>0</v>
      </c>
      <c r="G53" s="126">
        <v>0</v>
      </c>
      <c r="H53" s="126">
        <v>0</v>
      </c>
      <c r="I53" s="126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26">
        <v>0</v>
      </c>
      <c r="T53" s="127"/>
      <c r="U53" s="127"/>
      <c r="V53" s="127"/>
      <c r="W53" s="126">
        <v>0</v>
      </c>
      <c r="X53" s="126">
        <v>0</v>
      </c>
      <c r="Y53" s="126">
        <v>0</v>
      </c>
      <c r="Z53" s="126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26">
        <v>0</v>
      </c>
      <c r="C54" s="127"/>
      <c r="D54" s="126">
        <v>0</v>
      </c>
      <c r="E54" s="127"/>
      <c r="F54" s="126">
        <v>0</v>
      </c>
      <c r="G54" s="126">
        <v>0</v>
      </c>
      <c r="H54" s="126">
        <v>0</v>
      </c>
      <c r="I54" s="126">
        <v>0</v>
      </c>
      <c r="K54" s="10" t="s">
        <v>157</v>
      </c>
      <c r="L54" s="9">
        <v>341.08884810000001</v>
      </c>
      <c r="M54" s="9">
        <f>C72*21</f>
        <v>5.0089970700000007E-2</v>
      </c>
      <c r="N54" s="9">
        <f>D72*310</f>
        <v>2.9576935080000006</v>
      </c>
      <c r="O54" s="9">
        <v>0</v>
      </c>
      <c r="P54" s="16">
        <f t="shared" si="3"/>
        <v>344.0966315787</v>
      </c>
      <c r="R54" s="359" t="s">
        <v>392</v>
      </c>
      <c r="S54" s="126">
        <v>0</v>
      </c>
      <c r="T54" s="127"/>
      <c r="U54" s="126">
        <v>0</v>
      </c>
      <c r="V54" s="127"/>
      <c r="W54" s="126">
        <v>0</v>
      </c>
      <c r="X54" s="126">
        <v>0</v>
      </c>
      <c r="Y54" s="126">
        <v>0</v>
      </c>
      <c r="Z54" s="126">
        <v>0</v>
      </c>
      <c r="AB54" s="358" t="s">
        <v>409</v>
      </c>
      <c r="AC54" s="9">
        <v>341.08884810000001</v>
      </c>
      <c r="AD54" s="9">
        <f>T72*21</f>
        <v>5.0089970700000007E-2</v>
      </c>
      <c r="AE54" s="9">
        <f>U72*310</f>
        <v>2.9576935080000006</v>
      </c>
      <c r="AF54" s="9">
        <v>0</v>
      </c>
      <c r="AG54" s="16">
        <f t="shared" ref="AG54:AG56" si="7">SUM(AC54:AF54)</f>
        <v>344.0966315787</v>
      </c>
    </row>
    <row r="55" spans="1:33" ht="26.4">
      <c r="A55" s="10" t="s">
        <v>158</v>
      </c>
      <c r="B55" s="126">
        <v>0</v>
      </c>
      <c r="C55" s="127"/>
      <c r="D55" s="127"/>
      <c r="E55" s="127"/>
      <c r="F55" s="126">
        <v>0</v>
      </c>
      <c r="G55" s="126">
        <v>0</v>
      </c>
      <c r="H55" s="126">
        <v>0</v>
      </c>
      <c r="I55" s="126">
        <v>0</v>
      </c>
      <c r="K55" s="10" t="s">
        <v>159</v>
      </c>
      <c r="L55" s="11">
        <v>341.08884810000001</v>
      </c>
      <c r="M55" s="11">
        <f>C73*21</f>
        <v>5.0089970700000007E-2</v>
      </c>
      <c r="N55" s="11">
        <f>D73*310</f>
        <v>2.9576935080000006</v>
      </c>
      <c r="O55" s="12"/>
      <c r="P55" s="16">
        <f t="shared" si="3"/>
        <v>344.0966315787</v>
      </c>
      <c r="R55" s="359" t="s">
        <v>393</v>
      </c>
      <c r="S55" s="126">
        <v>0</v>
      </c>
      <c r="T55" s="127"/>
      <c r="U55" s="127"/>
      <c r="V55" s="127"/>
      <c r="W55" s="126">
        <v>0</v>
      </c>
      <c r="X55" s="126">
        <v>0</v>
      </c>
      <c r="Y55" s="126">
        <v>0</v>
      </c>
      <c r="Z55" s="126">
        <v>0</v>
      </c>
      <c r="AB55" s="359" t="s">
        <v>410</v>
      </c>
      <c r="AC55" s="11">
        <v>341.08884810000001</v>
      </c>
      <c r="AD55" s="11">
        <f>T73*21</f>
        <v>5.0089970700000007E-2</v>
      </c>
      <c r="AE55" s="11">
        <f>U73*310</f>
        <v>2.9576935080000006</v>
      </c>
      <c r="AF55" s="12"/>
      <c r="AG55" s="16">
        <f t="shared" si="7"/>
        <v>344.0966315787</v>
      </c>
    </row>
    <row r="56" spans="1:33" ht="26.4">
      <c r="A56" s="10" t="s">
        <v>160</v>
      </c>
      <c r="B56" s="126">
        <v>0</v>
      </c>
      <c r="C56" s="127"/>
      <c r="D56" s="127"/>
      <c r="E56" s="127"/>
      <c r="F56" s="126">
        <v>0</v>
      </c>
      <c r="G56" s="126">
        <v>0</v>
      </c>
      <c r="H56" s="126">
        <v>0</v>
      </c>
      <c r="I56" s="126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26">
        <v>0</v>
      </c>
      <c r="T56" s="127"/>
      <c r="U56" s="127"/>
      <c r="V56" s="127"/>
      <c r="W56" s="126">
        <v>0</v>
      </c>
      <c r="X56" s="126">
        <v>0</v>
      </c>
      <c r="Y56" s="126">
        <v>0</v>
      </c>
      <c r="Z56" s="126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125">
        <v>0</v>
      </c>
      <c r="C57" s="125">
        <v>2.7694574788808723</v>
      </c>
      <c r="D57" s="125">
        <v>6.99478068652936</v>
      </c>
      <c r="E57" s="125">
        <v>0</v>
      </c>
      <c r="F57" s="125">
        <v>0.44264381999999997</v>
      </c>
      <c r="G57" s="125">
        <v>16.28594004</v>
      </c>
      <c r="H57" s="125">
        <v>0</v>
      </c>
      <c r="I57" s="125">
        <v>0</v>
      </c>
      <c r="R57" s="358" t="s">
        <v>395</v>
      </c>
      <c r="S57" s="125">
        <v>0</v>
      </c>
      <c r="T57" s="125">
        <v>2.7694574788808723</v>
      </c>
      <c r="U57" s="125">
        <v>6.99478068652936</v>
      </c>
      <c r="V57" s="125">
        <v>0</v>
      </c>
      <c r="W57" s="125">
        <v>0.44264381999999997</v>
      </c>
      <c r="X57" s="125">
        <v>16.28594004</v>
      </c>
      <c r="Y57" s="125">
        <v>0</v>
      </c>
      <c r="Z57" s="125">
        <v>0</v>
      </c>
    </row>
    <row r="58" spans="1:33">
      <c r="A58" s="10" t="s">
        <v>104</v>
      </c>
      <c r="B58" s="127"/>
      <c r="C58" s="126">
        <v>0.47949494399999992</v>
      </c>
      <c r="D58" s="126">
        <v>1.256757E-2</v>
      </c>
      <c r="E58" s="127"/>
      <c r="F58" s="126">
        <v>0.44264381999999997</v>
      </c>
      <c r="G58" s="126">
        <v>16.28594004</v>
      </c>
      <c r="H58" s="126">
        <v>0</v>
      </c>
      <c r="I58" s="126">
        <v>0</v>
      </c>
      <c r="R58" s="359" t="s">
        <v>396</v>
      </c>
      <c r="S58" s="127"/>
      <c r="T58" s="126">
        <v>0.47949494399999992</v>
      </c>
      <c r="U58" s="126">
        <v>1.256757E-2</v>
      </c>
      <c r="V58" s="127"/>
      <c r="W58" s="126">
        <v>0.44264381999999997</v>
      </c>
      <c r="X58" s="126">
        <v>16.28594004</v>
      </c>
      <c r="Y58" s="126">
        <v>0</v>
      </c>
      <c r="Z58" s="126">
        <v>0</v>
      </c>
    </row>
    <row r="59" spans="1:33" ht="26.4">
      <c r="A59" s="10" t="s">
        <v>106</v>
      </c>
      <c r="B59" s="127"/>
      <c r="C59" s="127"/>
      <c r="D59" s="126">
        <v>4.8247533582248376</v>
      </c>
      <c r="E59" s="127"/>
      <c r="F59" s="126">
        <v>0</v>
      </c>
      <c r="G59" s="126">
        <v>0</v>
      </c>
      <c r="H59" s="126">
        <v>0</v>
      </c>
      <c r="I59" s="126">
        <v>0</v>
      </c>
      <c r="R59" s="359" t="s">
        <v>397</v>
      </c>
      <c r="S59" s="127"/>
      <c r="T59" s="127"/>
      <c r="U59" s="126">
        <v>4.8247533582248376</v>
      </c>
      <c r="V59" s="127"/>
      <c r="W59" s="126">
        <v>0</v>
      </c>
      <c r="X59" s="126">
        <v>0</v>
      </c>
      <c r="Y59" s="126">
        <v>0</v>
      </c>
      <c r="Z59" s="126">
        <v>0</v>
      </c>
    </row>
    <row r="60" spans="1:33" ht="26.4">
      <c r="A60" s="10" t="s">
        <v>108</v>
      </c>
      <c r="B60" s="127"/>
      <c r="C60" s="127"/>
      <c r="D60" s="126">
        <v>1.9224325742250357</v>
      </c>
      <c r="E60" s="127"/>
      <c r="F60" s="126">
        <v>0</v>
      </c>
      <c r="G60" s="126">
        <v>0</v>
      </c>
      <c r="H60" s="126">
        <v>0</v>
      </c>
      <c r="I60" s="126">
        <v>0</v>
      </c>
      <c r="R60" s="359" t="s">
        <v>398</v>
      </c>
      <c r="S60" s="127"/>
      <c r="T60" s="127"/>
      <c r="U60" s="126">
        <v>1.9224325742250357</v>
      </c>
      <c r="V60" s="127"/>
      <c r="W60" s="126">
        <v>0</v>
      </c>
      <c r="X60" s="126">
        <v>0</v>
      </c>
      <c r="Y60" s="126">
        <v>0</v>
      </c>
      <c r="Z60" s="126">
        <v>0</v>
      </c>
    </row>
    <row r="61" spans="1:33" ht="26.4">
      <c r="A61" s="10" t="s">
        <v>110</v>
      </c>
      <c r="B61" s="127"/>
      <c r="C61" s="127"/>
      <c r="D61" s="126">
        <v>0.23502718407948686</v>
      </c>
      <c r="E61" s="127"/>
      <c r="F61" s="126">
        <v>0</v>
      </c>
      <c r="G61" s="126">
        <v>0</v>
      </c>
      <c r="H61" s="126">
        <v>0</v>
      </c>
      <c r="I61" s="126">
        <v>0</v>
      </c>
      <c r="R61" s="359" t="s">
        <v>399</v>
      </c>
      <c r="S61" s="127"/>
      <c r="T61" s="127"/>
      <c r="U61" s="126">
        <v>0.23502718407948686</v>
      </c>
      <c r="V61" s="127"/>
      <c r="W61" s="126">
        <v>0</v>
      </c>
      <c r="X61" s="126">
        <v>0</v>
      </c>
      <c r="Y61" s="126">
        <v>0</v>
      </c>
      <c r="Z61" s="126">
        <v>0</v>
      </c>
    </row>
    <row r="62" spans="1:33">
      <c r="A62" s="10" t="s">
        <v>112</v>
      </c>
      <c r="B62" s="127"/>
      <c r="C62" s="126">
        <v>2.2899625348808725</v>
      </c>
      <c r="D62" s="127"/>
      <c r="E62" s="127"/>
      <c r="F62" s="126">
        <v>0</v>
      </c>
      <c r="G62" s="126">
        <v>0</v>
      </c>
      <c r="H62" s="126">
        <v>0</v>
      </c>
      <c r="I62" s="126">
        <v>0</v>
      </c>
      <c r="K62" s="17"/>
      <c r="L62" s="17"/>
      <c r="M62" s="17"/>
      <c r="N62" s="17"/>
      <c r="R62" s="359" t="s">
        <v>400</v>
      </c>
      <c r="S62" s="127"/>
      <c r="T62" s="126">
        <v>2.2899625348808725</v>
      </c>
      <c r="U62" s="127"/>
      <c r="V62" s="127"/>
      <c r="W62" s="126">
        <v>0</v>
      </c>
      <c r="X62" s="126">
        <v>0</v>
      </c>
      <c r="Y62" s="126">
        <v>0</v>
      </c>
      <c r="Z62" s="126">
        <v>0</v>
      </c>
      <c r="AC62" s="17"/>
      <c r="AD62" s="17"/>
      <c r="AE62" s="17"/>
    </row>
    <row r="63" spans="1:33">
      <c r="A63" s="8" t="s">
        <v>114</v>
      </c>
      <c r="B63" s="125">
        <v>-0.49965909072201503</v>
      </c>
      <c r="C63" s="125">
        <v>0</v>
      </c>
      <c r="D63" s="125">
        <v>0</v>
      </c>
      <c r="E63" s="125">
        <v>0</v>
      </c>
      <c r="F63" s="125">
        <v>0</v>
      </c>
      <c r="G63" s="125">
        <v>0</v>
      </c>
      <c r="H63" s="125">
        <v>0</v>
      </c>
      <c r="I63" s="125">
        <v>0</v>
      </c>
      <c r="R63" s="358" t="s">
        <v>401</v>
      </c>
      <c r="S63" s="125">
        <v>-0.49965909072201503</v>
      </c>
      <c r="T63" s="125">
        <v>0</v>
      </c>
      <c r="U63" s="125">
        <v>0</v>
      </c>
      <c r="V63" s="125">
        <v>0</v>
      </c>
      <c r="W63" s="125">
        <v>0</v>
      </c>
      <c r="X63" s="125">
        <v>0</v>
      </c>
      <c r="Y63" s="125">
        <v>0</v>
      </c>
      <c r="Z63" s="125">
        <v>0</v>
      </c>
    </row>
    <row r="64" spans="1:33">
      <c r="A64" s="10" t="s">
        <v>116</v>
      </c>
      <c r="B64" s="126">
        <v>-0.49965909072201503</v>
      </c>
      <c r="C64" s="127"/>
      <c r="D64" s="127"/>
      <c r="E64" s="127"/>
      <c r="F64" s="126">
        <v>0</v>
      </c>
      <c r="G64" s="126">
        <v>0</v>
      </c>
      <c r="H64" s="126">
        <v>0</v>
      </c>
      <c r="I64" s="126">
        <v>0</v>
      </c>
      <c r="R64" s="359" t="s">
        <v>402</v>
      </c>
      <c r="S64" s="126">
        <v>-0.49965909072201503</v>
      </c>
      <c r="T64" s="127"/>
      <c r="U64" s="127"/>
      <c r="V64" s="127"/>
      <c r="W64" s="126">
        <v>0</v>
      </c>
      <c r="X64" s="126">
        <v>0</v>
      </c>
      <c r="Y64" s="126">
        <v>0</v>
      </c>
      <c r="Z64" s="126">
        <v>0</v>
      </c>
    </row>
    <row r="65" spans="1:26">
      <c r="A65" s="8" t="s">
        <v>76</v>
      </c>
      <c r="B65" s="125">
        <v>4.8128821312000003</v>
      </c>
      <c r="C65" s="125">
        <v>22.961848605176737</v>
      </c>
      <c r="D65" s="125">
        <v>0.24451804433114291</v>
      </c>
      <c r="E65" s="125">
        <v>0</v>
      </c>
      <c r="F65" s="125">
        <v>0.33900000000000002</v>
      </c>
      <c r="G65" s="125">
        <v>5.9569999999999999</v>
      </c>
      <c r="H65" s="125">
        <v>0.13100000000000001</v>
      </c>
      <c r="I65" s="125">
        <v>1.2E-2</v>
      </c>
      <c r="R65" s="358" t="s">
        <v>403</v>
      </c>
      <c r="S65" s="125">
        <v>4.8128821312000003</v>
      </c>
      <c r="T65" s="125">
        <v>22.961848605176737</v>
      </c>
      <c r="U65" s="125">
        <v>0.24451804433114291</v>
      </c>
      <c r="V65" s="125">
        <v>0</v>
      </c>
      <c r="W65" s="125">
        <v>0.33900000000000002</v>
      </c>
      <c r="X65" s="125">
        <v>5.9569999999999999</v>
      </c>
      <c r="Y65" s="125">
        <v>0.13100000000000001</v>
      </c>
      <c r="Z65" s="125">
        <v>1.2E-2</v>
      </c>
    </row>
    <row r="66" spans="1:26">
      <c r="A66" s="10" t="s">
        <v>80</v>
      </c>
      <c r="B66" s="126">
        <v>0</v>
      </c>
      <c r="C66" s="126">
        <v>15.242435151196737</v>
      </c>
      <c r="D66" s="126">
        <v>0</v>
      </c>
      <c r="E66" s="126">
        <v>0</v>
      </c>
      <c r="F66" s="126">
        <v>0</v>
      </c>
      <c r="G66" s="126">
        <v>0</v>
      </c>
      <c r="H66" s="126">
        <v>0</v>
      </c>
      <c r="I66" s="126">
        <v>0</v>
      </c>
      <c r="R66" s="358" t="s">
        <v>404</v>
      </c>
      <c r="S66" s="126">
        <v>0</v>
      </c>
      <c r="T66" s="126">
        <v>15.242435151196737</v>
      </c>
      <c r="U66" s="126">
        <v>0</v>
      </c>
      <c r="V66" s="126">
        <v>0</v>
      </c>
      <c r="W66" s="126">
        <v>0</v>
      </c>
      <c r="X66" s="126">
        <v>0</v>
      </c>
      <c r="Y66" s="126">
        <v>0</v>
      </c>
      <c r="Z66" s="126">
        <v>0</v>
      </c>
    </row>
    <row r="67" spans="1:26">
      <c r="A67" s="10" t="s">
        <v>84</v>
      </c>
      <c r="B67" s="126">
        <v>0</v>
      </c>
      <c r="C67" s="126">
        <v>9.2699999999999991E-2</v>
      </c>
      <c r="D67" s="126">
        <v>5.5619999999999992E-3</v>
      </c>
      <c r="E67" s="126">
        <v>0</v>
      </c>
      <c r="F67" s="126">
        <v>0</v>
      </c>
      <c r="G67" s="126">
        <v>0</v>
      </c>
      <c r="H67" s="126">
        <v>0</v>
      </c>
      <c r="I67" s="126">
        <v>0</v>
      </c>
      <c r="R67" s="358" t="s">
        <v>405</v>
      </c>
      <c r="S67" s="126">
        <v>0</v>
      </c>
      <c r="T67" s="126">
        <v>9.2699999999999991E-2</v>
      </c>
      <c r="U67" s="126">
        <v>5.5619999999999992E-3</v>
      </c>
      <c r="V67" s="126">
        <v>0</v>
      </c>
      <c r="W67" s="126">
        <v>0</v>
      </c>
      <c r="X67" s="126">
        <v>0</v>
      </c>
      <c r="Y67" s="126">
        <v>0</v>
      </c>
      <c r="Z67" s="126">
        <v>0</v>
      </c>
    </row>
    <row r="68" spans="1:26" ht="26.4">
      <c r="A68" s="10" t="s">
        <v>88</v>
      </c>
      <c r="B68" s="126">
        <v>4.8128821312000003</v>
      </c>
      <c r="C68" s="126">
        <v>0.69335499999999994</v>
      </c>
      <c r="D68" s="126">
        <v>1.2480390000000001E-2</v>
      </c>
      <c r="E68" s="126">
        <v>0</v>
      </c>
      <c r="F68" s="126">
        <v>0.33900000000000002</v>
      </c>
      <c r="G68" s="126">
        <v>5.9569999999999999</v>
      </c>
      <c r="H68" s="126">
        <v>0.13100000000000001</v>
      </c>
      <c r="I68" s="126">
        <v>1.2E-2</v>
      </c>
      <c r="R68" s="358" t="s">
        <v>406</v>
      </c>
      <c r="S68" s="126">
        <v>4.8128821312000003</v>
      </c>
      <c r="T68" s="126">
        <v>0.69335499999999994</v>
      </c>
      <c r="U68" s="126">
        <v>1.2480390000000001E-2</v>
      </c>
      <c r="V68" s="126">
        <v>0</v>
      </c>
      <c r="W68" s="126">
        <v>0.33900000000000002</v>
      </c>
      <c r="X68" s="126">
        <v>5.9569999999999999</v>
      </c>
      <c r="Y68" s="126">
        <v>0.13100000000000001</v>
      </c>
      <c r="Z68" s="126">
        <v>1.2E-2</v>
      </c>
    </row>
    <row r="69" spans="1:26">
      <c r="A69" s="10" t="s">
        <v>92</v>
      </c>
      <c r="B69" s="126">
        <v>0</v>
      </c>
      <c r="C69" s="126">
        <v>6.9333584539799995</v>
      </c>
      <c r="D69" s="126">
        <v>0.22647565433114292</v>
      </c>
      <c r="E69" s="126">
        <v>0</v>
      </c>
      <c r="F69" s="126">
        <v>0</v>
      </c>
      <c r="G69" s="126">
        <v>0</v>
      </c>
      <c r="H69" s="126">
        <v>0</v>
      </c>
      <c r="I69" s="126">
        <v>0</v>
      </c>
      <c r="R69" s="358" t="s">
        <v>407</v>
      </c>
      <c r="S69" s="126">
        <v>0</v>
      </c>
      <c r="T69" s="126">
        <v>6.9333584539799995</v>
      </c>
      <c r="U69" s="126">
        <v>0.22647565433114292</v>
      </c>
      <c r="V69" s="126">
        <v>0</v>
      </c>
      <c r="W69" s="126">
        <v>0</v>
      </c>
      <c r="X69" s="126">
        <v>0</v>
      </c>
      <c r="Y69" s="126">
        <v>0</v>
      </c>
      <c r="Z69" s="126">
        <v>0</v>
      </c>
    </row>
    <row r="70" spans="1:26">
      <c r="A70" s="8" t="s">
        <v>153</v>
      </c>
      <c r="B70" s="127"/>
      <c r="C70" s="127"/>
      <c r="D70" s="127"/>
      <c r="E70" s="127"/>
      <c r="F70" s="127"/>
      <c r="G70" s="127"/>
      <c r="H70" s="127"/>
      <c r="I70" s="127"/>
      <c r="R70" s="358"/>
      <c r="S70" s="127"/>
      <c r="T70" s="127"/>
      <c r="U70" s="127"/>
      <c r="V70" s="127"/>
      <c r="W70" s="127"/>
      <c r="X70" s="127"/>
      <c r="Y70" s="127"/>
      <c r="Z70" s="127"/>
    </row>
    <row r="71" spans="1:26">
      <c r="A71" s="8" t="s">
        <v>155</v>
      </c>
      <c r="B71" s="127"/>
      <c r="C71" s="127"/>
      <c r="D71" s="127"/>
      <c r="E71" s="127"/>
      <c r="F71" s="127"/>
      <c r="G71" s="127"/>
      <c r="H71" s="127"/>
      <c r="I71" s="127"/>
      <c r="R71" s="358" t="s">
        <v>408</v>
      </c>
      <c r="S71" s="127"/>
      <c r="T71" s="127"/>
      <c r="U71" s="127"/>
      <c r="V71" s="127"/>
      <c r="W71" s="127"/>
      <c r="X71" s="127"/>
      <c r="Y71" s="127"/>
      <c r="Z71" s="127"/>
    </row>
    <row r="72" spans="1:26">
      <c r="A72" s="10" t="s">
        <v>157</v>
      </c>
      <c r="B72" s="125">
        <v>341.08884810000006</v>
      </c>
      <c r="C72" s="125">
        <v>2.3852367000000005E-3</v>
      </c>
      <c r="D72" s="125">
        <v>9.5409468000000018E-3</v>
      </c>
      <c r="E72" s="125">
        <v>0</v>
      </c>
      <c r="F72" s="125">
        <v>1.5468999999999999</v>
      </c>
      <c r="G72" s="125">
        <v>1.0216000000000001</v>
      </c>
      <c r="H72" s="125">
        <v>0.2034</v>
      </c>
      <c r="I72" s="125">
        <v>9.0899999999999995E-2</v>
      </c>
      <c r="R72" s="358" t="s">
        <v>409</v>
      </c>
      <c r="S72" s="125">
        <v>341.08884810000006</v>
      </c>
      <c r="T72" s="125">
        <v>2.3852367000000005E-3</v>
      </c>
      <c r="U72" s="125">
        <v>9.5409468000000018E-3</v>
      </c>
      <c r="V72" s="125">
        <v>0</v>
      </c>
      <c r="W72" s="125">
        <v>1.5468999999999999</v>
      </c>
      <c r="X72" s="125">
        <v>1.0216000000000001</v>
      </c>
      <c r="Y72" s="125">
        <v>0.2034</v>
      </c>
      <c r="Z72" s="125">
        <v>9.0899999999999995E-2</v>
      </c>
    </row>
    <row r="73" spans="1:26" ht="26.4">
      <c r="A73" s="10" t="s">
        <v>159</v>
      </c>
      <c r="B73" s="126">
        <v>341.08884810000006</v>
      </c>
      <c r="C73" s="126">
        <v>2.3852367000000005E-3</v>
      </c>
      <c r="D73" s="126">
        <v>9.5409468000000018E-3</v>
      </c>
      <c r="E73" s="127"/>
      <c r="F73" s="126">
        <v>1.5468999999999999</v>
      </c>
      <c r="G73" s="126">
        <v>1.0216000000000001</v>
      </c>
      <c r="H73" s="126">
        <v>0.2034</v>
      </c>
      <c r="I73" s="126">
        <v>9.0899999999999995E-2</v>
      </c>
      <c r="R73" s="359" t="s">
        <v>410</v>
      </c>
      <c r="S73" s="126">
        <v>341.08884810000006</v>
      </c>
      <c r="T73" s="126">
        <v>2.3852367000000005E-3</v>
      </c>
      <c r="U73" s="126">
        <v>9.5409468000000018E-3</v>
      </c>
      <c r="V73" s="127"/>
      <c r="W73" s="126">
        <v>1.5468999999999999</v>
      </c>
      <c r="X73" s="126">
        <v>1.0216000000000001</v>
      </c>
      <c r="Y73" s="126">
        <v>0.2034</v>
      </c>
      <c r="Z73" s="126">
        <v>9.0899999999999995E-2</v>
      </c>
    </row>
    <row r="74" spans="1:26" ht="26.4">
      <c r="A74" s="10" t="s">
        <v>161</v>
      </c>
      <c r="B74" s="126">
        <v>0</v>
      </c>
      <c r="C74" s="126">
        <v>0</v>
      </c>
      <c r="D74" s="126">
        <v>0</v>
      </c>
      <c r="E74" s="127"/>
      <c r="F74" s="126">
        <v>0</v>
      </c>
      <c r="G74" s="126">
        <v>0</v>
      </c>
      <c r="H74" s="126">
        <v>0</v>
      </c>
      <c r="I74" s="126">
        <v>0</v>
      </c>
      <c r="R74" s="359" t="s">
        <v>411</v>
      </c>
      <c r="S74" s="126">
        <v>0</v>
      </c>
      <c r="T74" s="126">
        <v>0</v>
      </c>
      <c r="U74" s="126">
        <v>0</v>
      </c>
      <c r="V74" s="127"/>
      <c r="W74" s="126">
        <v>0</v>
      </c>
      <c r="X74" s="126">
        <v>0</v>
      </c>
      <c r="Y74" s="126">
        <v>0</v>
      </c>
      <c r="Z74" s="126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Y38" zoomScale="70" zoomScaleNormal="70" workbookViewId="0">
      <selection activeCell="AH60" sqref="AH60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15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15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189</v>
      </c>
    </row>
    <row r="2" spans="1:33" s="1" customFormat="1">
      <c r="A2" s="6" t="s">
        <v>1</v>
      </c>
      <c r="C2" s="154"/>
      <c r="K2" s="1" t="s">
        <v>135</v>
      </c>
      <c r="R2" s="1" t="s">
        <v>46</v>
      </c>
      <c r="T2" s="154"/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474.484128440218</v>
      </c>
      <c r="C4" s="9">
        <v>174.36063940185468</v>
      </c>
      <c r="D4" s="9">
        <v>8.3461117971553893</v>
      </c>
      <c r="E4" s="9">
        <v>193.68816751862701</v>
      </c>
      <c r="F4" s="9">
        <v>35.924332002</v>
      </c>
      <c r="G4" s="9">
        <v>266.697346864</v>
      </c>
      <c r="H4" s="9">
        <v>40.232453843000002</v>
      </c>
      <c r="I4" s="9">
        <v>42.655907765000002</v>
      </c>
      <c r="K4" s="8" t="s">
        <v>138</v>
      </c>
      <c r="L4" s="14">
        <v>474.484128440218</v>
      </c>
      <c r="M4" s="14">
        <f>C4*21</f>
        <v>3661.5734274389483</v>
      </c>
      <c r="N4" s="14">
        <f t="shared" ref="N4:N10" si="0">D4*310</f>
        <v>2587.2946571181706</v>
      </c>
      <c r="O4" s="14">
        <v>193.68816751862701</v>
      </c>
      <c r="P4" s="15">
        <f>SUM(L4:O4)</f>
        <v>6917.040380515964</v>
      </c>
      <c r="Q4" s="17"/>
      <c r="R4" s="358" t="s">
        <v>344</v>
      </c>
      <c r="S4" s="9">
        <v>474.484128440218</v>
      </c>
      <c r="T4" s="9">
        <v>174.36063940185468</v>
      </c>
      <c r="U4" s="9">
        <v>8.3461117971553893</v>
      </c>
      <c r="V4" s="9">
        <v>193.68816751862701</v>
      </c>
      <c r="W4" s="9">
        <v>35.924332002</v>
      </c>
      <c r="X4" s="9">
        <v>266.697346864</v>
      </c>
      <c r="Y4" s="9">
        <v>40.232453843000002</v>
      </c>
      <c r="Z4" s="9">
        <v>42.655907765000002</v>
      </c>
      <c r="AB4" s="358" t="s">
        <v>344</v>
      </c>
      <c r="AC4" s="14">
        <v>474.484128440218</v>
      </c>
      <c r="AD4" s="14">
        <f>T4*21</f>
        <v>3661.5734274389483</v>
      </c>
      <c r="AE4" s="14">
        <f t="shared" ref="AE4:AE10" si="1">U4*310</f>
        <v>2587.2946571181706</v>
      </c>
      <c r="AF4" s="14">
        <v>193.68816751862701</v>
      </c>
      <c r="AG4" s="15">
        <f>SUM(AC4:AF4)</f>
        <v>6917.040380515964</v>
      </c>
    </row>
    <row r="5" spans="1:33">
      <c r="A5" s="8" t="s">
        <v>73</v>
      </c>
      <c r="B5" s="9">
        <v>10442.5925271207</v>
      </c>
      <c r="C5" s="9">
        <v>16.37653952554</v>
      </c>
      <c r="D5" s="9">
        <v>0.4418700836492</v>
      </c>
      <c r="E5" s="9">
        <v>0</v>
      </c>
      <c r="F5" s="9">
        <v>35.151554502000003</v>
      </c>
      <c r="G5" s="9">
        <v>244.52356068399999</v>
      </c>
      <c r="H5" s="9">
        <v>36.893488843</v>
      </c>
      <c r="I5" s="9">
        <v>42.638437764999999</v>
      </c>
      <c r="K5" s="8" t="s">
        <v>73</v>
      </c>
      <c r="L5" s="14">
        <v>10442.5925271207</v>
      </c>
      <c r="M5" s="14">
        <f t="shared" ref="M5:M10" si="2">C5*21</f>
        <v>343.90733003634</v>
      </c>
      <c r="N5" s="14">
        <f t="shared" si="0"/>
        <v>136.97972593125201</v>
      </c>
      <c r="O5" s="14">
        <v>0</v>
      </c>
      <c r="P5" s="15">
        <f t="shared" ref="P5:P56" si="3">SUM(L5:O5)</f>
        <v>10923.479583088292</v>
      </c>
      <c r="R5" s="358" t="s">
        <v>345</v>
      </c>
      <c r="S5" s="9">
        <v>10442.5925271207</v>
      </c>
      <c r="T5" s="9">
        <v>16.37653952554</v>
      </c>
      <c r="U5" s="9">
        <v>0.4418700836492</v>
      </c>
      <c r="V5" s="9">
        <v>0</v>
      </c>
      <c r="W5" s="9">
        <v>35.151554502000003</v>
      </c>
      <c r="X5" s="9">
        <v>244.52356068399999</v>
      </c>
      <c r="Y5" s="9">
        <v>36.893488843</v>
      </c>
      <c r="Z5" s="9">
        <v>42.638437764999999</v>
      </c>
      <c r="AB5" s="358" t="s">
        <v>345</v>
      </c>
      <c r="AC5" s="14">
        <v>10442.5925271207</v>
      </c>
      <c r="AD5" s="14">
        <f t="shared" ref="AD5:AD10" si="4">T5*21</f>
        <v>343.90733003634</v>
      </c>
      <c r="AE5" s="14">
        <f t="shared" si="1"/>
        <v>136.97972593125201</v>
      </c>
      <c r="AF5" s="14">
        <v>0</v>
      </c>
      <c r="AG5" s="15">
        <f t="shared" ref="AG5:AG30" si="5">SUM(AC5:AF5)</f>
        <v>10923.479583088292</v>
      </c>
    </row>
    <row r="6" spans="1:33">
      <c r="A6" s="8" t="s">
        <v>77</v>
      </c>
      <c r="B6" s="9">
        <v>10434.199875775401</v>
      </c>
      <c r="C6" s="9">
        <v>6.4524884793400004</v>
      </c>
      <c r="D6" s="9">
        <v>0.4418700836492</v>
      </c>
      <c r="E6" s="9">
        <v>0</v>
      </c>
      <c r="F6" s="9">
        <v>35.151554502000003</v>
      </c>
      <c r="G6" s="9">
        <v>244.52356068399999</v>
      </c>
      <c r="H6" s="9">
        <v>24.815928842999998</v>
      </c>
      <c r="I6" s="9">
        <v>42.638437764999999</v>
      </c>
      <c r="K6" s="8" t="s">
        <v>77</v>
      </c>
      <c r="L6" s="14">
        <v>10434.199875775401</v>
      </c>
      <c r="M6" s="14">
        <f t="shared" si="2"/>
        <v>135.50225806614</v>
      </c>
      <c r="N6" s="14">
        <f t="shared" si="0"/>
        <v>136.97972593125201</v>
      </c>
      <c r="O6" s="14">
        <v>0</v>
      </c>
      <c r="P6" s="15">
        <f t="shared" si="3"/>
        <v>10706.681859772794</v>
      </c>
      <c r="R6" s="358" t="s">
        <v>346</v>
      </c>
      <c r="S6" s="9">
        <v>10434.199875775401</v>
      </c>
      <c r="T6" s="9">
        <v>6.4524884793400004</v>
      </c>
      <c r="U6" s="9">
        <v>0.4418700836492</v>
      </c>
      <c r="V6" s="9">
        <v>0</v>
      </c>
      <c r="W6" s="9">
        <v>35.151554502000003</v>
      </c>
      <c r="X6" s="9">
        <v>244.52356068399999</v>
      </c>
      <c r="Y6" s="9">
        <v>24.815928842999998</v>
      </c>
      <c r="Z6" s="9">
        <v>42.638437764999999</v>
      </c>
      <c r="AB6" s="358" t="s">
        <v>346</v>
      </c>
      <c r="AC6" s="14">
        <v>10434.199875775401</v>
      </c>
      <c r="AD6" s="14">
        <f t="shared" si="4"/>
        <v>135.50225806614</v>
      </c>
      <c r="AE6" s="14">
        <f t="shared" si="1"/>
        <v>136.97972593125201</v>
      </c>
      <c r="AF6" s="14">
        <v>0</v>
      </c>
      <c r="AG6" s="15">
        <f t="shared" si="5"/>
        <v>10706.681859772794</v>
      </c>
    </row>
    <row r="7" spans="1:33">
      <c r="A7" s="10" t="s">
        <v>81</v>
      </c>
      <c r="B7" s="11">
        <v>1458.6617097359999</v>
      </c>
      <c r="C7" s="123">
        <v>2.2416363119999998E-2</v>
      </c>
      <c r="D7" s="11">
        <v>1.8053528879999999E-2</v>
      </c>
      <c r="E7" s="12"/>
      <c r="F7" s="11">
        <v>2.8024305749999998</v>
      </c>
      <c r="G7" s="11">
        <v>0.61860738599999998</v>
      </c>
      <c r="H7" s="11">
        <v>0.16559839600000001</v>
      </c>
      <c r="I7" s="11">
        <v>19.068750327</v>
      </c>
      <c r="K7" s="10" t="s">
        <v>81</v>
      </c>
      <c r="L7" s="11">
        <v>1458.6617097359999</v>
      </c>
      <c r="M7" s="13">
        <f t="shared" si="2"/>
        <v>0.47074362551999993</v>
      </c>
      <c r="N7" s="11">
        <f t="shared" si="0"/>
        <v>5.5965939528000002</v>
      </c>
      <c r="O7" s="12"/>
      <c r="P7" s="16">
        <f t="shared" si="3"/>
        <v>1464.72904731432</v>
      </c>
      <c r="R7" s="359" t="s">
        <v>347</v>
      </c>
      <c r="S7" s="11">
        <v>1458.6617097359999</v>
      </c>
      <c r="T7" s="123">
        <v>2.2416363119999998E-2</v>
      </c>
      <c r="U7" s="11">
        <v>1.8053528879999999E-2</v>
      </c>
      <c r="V7" s="12"/>
      <c r="W7" s="11">
        <v>2.8024305749999998</v>
      </c>
      <c r="X7" s="11">
        <v>0.61860738599999998</v>
      </c>
      <c r="Y7" s="11">
        <v>0.16559839600000001</v>
      </c>
      <c r="Z7" s="11">
        <v>19.068750327</v>
      </c>
      <c r="AB7" s="359" t="s">
        <v>347</v>
      </c>
      <c r="AC7" s="11">
        <v>1458.6617097359999</v>
      </c>
      <c r="AD7" s="13">
        <f t="shared" si="4"/>
        <v>0.47074362551999993</v>
      </c>
      <c r="AE7" s="11">
        <f t="shared" si="1"/>
        <v>5.5965939528000002</v>
      </c>
      <c r="AF7" s="12"/>
      <c r="AG7" s="16">
        <f t="shared" si="5"/>
        <v>1464.72904731432</v>
      </c>
    </row>
    <row r="8" spans="1:33" ht="26.4">
      <c r="A8" s="10" t="s">
        <v>85</v>
      </c>
      <c r="B8" s="11">
        <v>853.816236076</v>
      </c>
      <c r="C8" s="123">
        <v>7.1711112739999971E-2</v>
      </c>
      <c r="D8" s="11">
        <v>1.0954709882999999E-2</v>
      </c>
      <c r="E8" s="12"/>
      <c r="F8" s="11">
        <v>2.0067070010000001</v>
      </c>
      <c r="G8" s="11">
        <v>6.3618620899999998</v>
      </c>
      <c r="H8" s="11">
        <v>2.1010174589999999</v>
      </c>
      <c r="I8" s="11">
        <v>6.0045062849999997</v>
      </c>
      <c r="K8" s="10" t="s">
        <v>85</v>
      </c>
      <c r="L8" s="11">
        <v>853.816236076</v>
      </c>
      <c r="M8" s="13">
        <f t="shared" si="2"/>
        <v>1.5059333675399995</v>
      </c>
      <c r="N8" s="11">
        <f t="shared" si="0"/>
        <v>3.39596006373</v>
      </c>
      <c r="O8" s="12"/>
      <c r="P8" s="16">
        <f t="shared" si="3"/>
        <v>858.71812950726996</v>
      </c>
      <c r="R8" s="359" t="s">
        <v>348</v>
      </c>
      <c r="S8" s="11">
        <v>853.816236076</v>
      </c>
      <c r="T8" s="123">
        <v>7.1711112739999971E-2</v>
      </c>
      <c r="U8" s="11">
        <v>1.0954709882999999E-2</v>
      </c>
      <c r="V8" s="12"/>
      <c r="W8" s="11">
        <v>2.0067070010000001</v>
      </c>
      <c r="X8" s="11">
        <v>6.3618620899999998</v>
      </c>
      <c r="Y8" s="11">
        <v>2.1010174589999999</v>
      </c>
      <c r="Z8" s="11">
        <v>6.0045062849999997</v>
      </c>
      <c r="AB8" s="359" t="s">
        <v>348</v>
      </c>
      <c r="AC8" s="11">
        <v>853.816236076</v>
      </c>
      <c r="AD8" s="13">
        <f t="shared" si="4"/>
        <v>1.5059333675399995</v>
      </c>
      <c r="AE8" s="11">
        <f t="shared" si="1"/>
        <v>3.39596006373</v>
      </c>
      <c r="AF8" s="12"/>
      <c r="AG8" s="16">
        <f t="shared" si="5"/>
        <v>858.71812950726996</v>
      </c>
    </row>
    <row r="9" spans="1:33">
      <c r="A9" s="10" t="s">
        <v>89</v>
      </c>
      <c r="B9" s="11">
        <v>4846.5603203999999</v>
      </c>
      <c r="C9" s="123">
        <v>1.3173241424</v>
      </c>
      <c r="D9" s="11">
        <v>0.3747633004</v>
      </c>
      <c r="E9" s="12"/>
      <c r="F9" s="11">
        <v>27.644600000000001</v>
      </c>
      <c r="G9" s="11">
        <v>97.954300000000003</v>
      </c>
      <c r="H9" s="11">
        <v>12.7399</v>
      </c>
      <c r="I9" s="11">
        <v>3.3799999999999997E-2</v>
      </c>
      <c r="K9" s="10" t="s">
        <v>89</v>
      </c>
      <c r="L9" s="11">
        <v>4846.5603203999999</v>
      </c>
      <c r="M9" s="13">
        <f t="shared" si="2"/>
        <v>27.663806990399998</v>
      </c>
      <c r="N9" s="11">
        <f t="shared" si="0"/>
        <v>116.176623124</v>
      </c>
      <c r="O9" s="12"/>
      <c r="P9" s="16">
        <f t="shared" si="3"/>
        <v>4990.4007505144</v>
      </c>
      <c r="R9" s="359" t="s">
        <v>349</v>
      </c>
      <c r="S9" s="11">
        <v>4846.5603203999999</v>
      </c>
      <c r="T9" s="123">
        <v>1.3173241424</v>
      </c>
      <c r="U9" s="11">
        <v>0.3747633004</v>
      </c>
      <c r="V9" s="12"/>
      <c r="W9" s="11">
        <v>27.644600000000001</v>
      </c>
      <c r="X9" s="11">
        <v>97.954300000000003</v>
      </c>
      <c r="Y9" s="11">
        <v>12.7399</v>
      </c>
      <c r="Z9" s="11">
        <v>3.3799999999999997E-2</v>
      </c>
      <c r="AB9" s="359" t="s">
        <v>349</v>
      </c>
      <c r="AC9" s="11">
        <v>4846.5603203999999</v>
      </c>
      <c r="AD9" s="13">
        <f t="shared" si="4"/>
        <v>27.663806990399998</v>
      </c>
      <c r="AE9" s="11">
        <f t="shared" si="1"/>
        <v>116.176623124</v>
      </c>
      <c r="AF9" s="12"/>
      <c r="AG9" s="16">
        <f t="shared" si="5"/>
        <v>4990.4007505144</v>
      </c>
    </row>
    <row r="10" spans="1:33">
      <c r="A10" s="10" t="s">
        <v>93</v>
      </c>
      <c r="B10" s="11">
        <v>3275.1616095633999</v>
      </c>
      <c r="C10" s="123">
        <v>5.0410368610800003</v>
      </c>
      <c r="D10" s="11">
        <v>3.8098544486200002E-2</v>
      </c>
      <c r="E10" s="12"/>
      <c r="F10" s="11">
        <v>2.6978169259999998</v>
      </c>
      <c r="G10" s="11">
        <v>139.588791208</v>
      </c>
      <c r="H10" s="11">
        <v>9.8094129880000001</v>
      </c>
      <c r="I10" s="11">
        <v>17.531381153000002</v>
      </c>
      <c r="K10" s="10" t="s">
        <v>93</v>
      </c>
      <c r="L10" s="11">
        <v>3275.1616095633999</v>
      </c>
      <c r="M10" s="13">
        <f t="shared" si="2"/>
        <v>105.86177408268</v>
      </c>
      <c r="N10" s="11">
        <f t="shared" si="0"/>
        <v>11.810548790722001</v>
      </c>
      <c r="O10" s="12"/>
      <c r="P10" s="16">
        <f t="shared" si="3"/>
        <v>3392.8339324368017</v>
      </c>
      <c r="R10" s="359" t="s">
        <v>350</v>
      </c>
      <c r="S10" s="11">
        <v>3275.1616095633999</v>
      </c>
      <c r="T10" s="123">
        <v>5.0410368610800003</v>
      </c>
      <c r="U10" s="11">
        <v>3.8098544486200002E-2</v>
      </c>
      <c r="V10" s="12"/>
      <c r="W10" s="11">
        <v>2.6978169259999998</v>
      </c>
      <c r="X10" s="11">
        <v>139.588791208</v>
      </c>
      <c r="Y10" s="11">
        <v>9.8094129880000001</v>
      </c>
      <c r="Z10" s="11">
        <v>17.531381153000002</v>
      </c>
      <c r="AB10" s="359" t="s">
        <v>350</v>
      </c>
      <c r="AC10" s="11">
        <v>3275.1616095633999</v>
      </c>
      <c r="AD10" s="13">
        <f t="shared" si="4"/>
        <v>105.86177408268</v>
      </c>
      <c r="AE10" s="11">
        <f t="shared" si="1"/>
        <v>11.810548790722001</v>
      </c>
      <c r="AF10" s="12"/>
      <c r="AG10" s="16">
        <f t="shared" si="5"/>
        <v>3392.8339324368017</v>
      </c>
    </row>
    <row r="11" spans="1:33">
      <c r="A11" s="8" t="s">
        <v>96</v>
      </c>
      <c r="B11" s="9">
        <v>8.3926513453399991</v>
      </c>
      <c r="C11" s="9">
        <v>9.9240510462000007</v>
      </c>
      <c r="D11" s="9">
        <v>0</v>
      </c>
      <c r="E11" s="9">
        <v>0</v>
      </c>
      <c r="F11" s="9">
        <v>0</v>
      </c>
      <c r="G11" s="9">
        <v>0</v>
      </c>
      <c r="H11" s="9">
        <v>12.07756</v>
      </c>
      <c r="I11" s="9">
        <v>0</v>
      </c>
      <c r="K11" s="8" t="s">
        <v>96</v>
      </c>
      <c r="L11" s="14">
        <v>8.3926513453399991</v>
      </c>
      <c r="M11" s="14">
        <f>C11*21</f>
        <v>208.40507197020003</v>
      </c>
      <c r="N11" s="14">
        <v>0</v>
      </c>
      <c r="O11" s="14">
        <v>0</v>
      </c>
      <c r="P11" s="15">
        <f t="shared" si="3"/>
        <v>216.79772331554003</v>
      </c>
      <c r="R11" s="358" t="s">
        <v>351</v>
      </c>
      <c r="S11" s="9">
        <v>8.3926513453399991</v>
      </c>
      <c r="T11" s="9">
        <v>9.9240510462000007</v>
      </c>
      <c r="U11" s="9">
        <v>0</v>
      </c>
      <c r="V11" s="9">
        <v>0</v>
      </c>
      <c r="W11" s="9">
        <v>0</v>
      </c>
      <c r="X11" s="9">
        <v>0</v>
      </c>
      <c r="Y11" s="9">
        <v>12.07756</v>
      </c>
      <c r="Z11" s="9">
        <v>0</v>
      </c>
      <c r="AB11" s="358" t="s">
        <v>351</v>
      </c>
      <c r="AC11" s="14">
        <v>8.3926513453399991</v>
      </c>
      <c r="AD11" s="14">
        <f>T11*21</f>
        <v>208.40507197020003</v>
      </c>
      <c r="AE11" s="14">
        <v>0</v>
      </c>
      <c r="AF11" s="14">
        <v>0</v>
      </c>
      <c r="AG11" s="15">
        <f t="shared" si="5"/>
        <v>216.79772331554003</v>
      </c>
    </row>
    <row r="12" spans="1:33">
      <c r="A12" s="10" t="s">
        <v>99</v>
      </c>
      <c r="B12" s="11">
        <v>5.4351878400000002</v>
      </c>
      <c r="C12" s="123">
        <v>1.8570560448000002</v>
      </c>
      <c r="D12" s="11">
        <v>0</v>
      </c>
      <c r="E12" s="12"/>
      <c r="F12" s="11">
        <v>0</v>
      </c>
      <c r="G12" s="11">
        <v>0</v>
      </c>
      <c r="H12" s="11">
        <v>1.9161600000000001</v>
      </c>
      <c r="I12" s="11">
        <v>0</v>
      </c>
      <c r="K12" s="10" t="s">
        <v>99</v>
      </c>
      <c r="L12" s="11">
        <v>5.4351878400000002</v>
      </c>
      <c r="M12" s="11">
        <f>C12*21</f>
        <v>38.998176940800008</v>
      </c>
      <c r="N12" s="11">
        <v>0</v>
      </c>
      <c r="O12" s="12"/>
      <c r="P12" s="16">
        <f t="shared" si="3"/>
        <v>44.433364780800005</v>
      </c>
      <c r="R12" s="359" t="s">
        <v>352</v>
      </c>
      <c r="S12" s="11">
        <v>5.4351878400000002</v>
      </c>
      <c r="T12" s="123">
        <v>1.8570560448000002</v>
      </c>
      <c r="U12" s="11">
        <v>0</v>
      </c>
      <c r="V12" s="12"/>
      <c r="W12" s="11">
        <v>0</v>
      </c>
      <c r="X12" s="11">
        <v>0</v>
      </c>
      <c r="Y12" s="11">
        <v>1.9161600000000001</v>
      </c>
      <c r="Z12" s="11">
        <v>0</v>
      </c>
      <c r="AB12" s="359" t="s">
        <v>352</v>
      </c>
      <c r="AC12" s="11">
        <v>5.4351878400000002</v>
      </c>
      <c r="AD12" s="11">
        <f>T12*21</f>
        <v>38.998176940800008</v>
      </c>
      <c r="AE12" s="11">
        <v>0</v>
      </c>
      <c r="AF12" s="12"/>
      <c r="AG12" s="16">
        <f t="shared" si="5"/>
        <v>44.433364780800005</v>
      </c>
    </row>
    <row r="13" spans="1:33">
      <c r="A13" s="10" t="s">
        <v>102</v>
      </c>
      <c r="B13" s="11">
        <v>2.9574635053399998</v>
      </c>
      <c r="C13" s="123">
        <v>8.0669950013999987</v>
      </c>
      <c r="D13" s="11">
        <v>0</v>
      </c>
      <c r="E13" s="12"/>
      <c r="F13" s="11">
        <v>0</v>
      </c>
      <c r="G13" s="11">
        <v>0</v>
      </c>
      <c r="H13" s="11">
        <v>10.1614</v>
      </c>
      <c r="I13" s="11">
        <v>0</v>
      </c>
      <c r="K13" s="10" t="s">
        <v>102</v>
      </c>
      <c r="L13" s="11">
        <v>2.9574635053399998</v>
      </c>
      <c r="M13" s="11">
        <f>C13*21</f>
        <v>169.40689502939998</v>
      </c>
      <c r="N13" s="11">
        <v>0</v>
      </c>
      <c r="O13" s="12"/>
      <c r="P13" s="16">
        <f t="shared" si="3"/>
        <v>172.36435853473998</v>
      </c>
      <c r="R13" s="359" t="s">
        <v>353</v>
      </c>
      <c r="S13" s="11">
        <v>2.9574635053399998</v>
      </c>
      <c r="T13" s="123">
        <v>8.0669950013999987</v>
      </c>
      <c r="U13" s="11">
        <v>0</v>
      </c>
      <c r="V13" s="12"/>
      <c r="W13" s="11">
        <v>0</v>
      </c>
      <c r="X13" s="11">
        <v>0</v>
      </c>
      <c r="Y13" s="11">
        <v>10.1614</v>
      </c>
      <c r="Z13" s="11">
        <v>0</v>
      </c>
      <c r="AB13" s="359" t="s">
        <v>353</v>
      </c>
      <c r="AC13" s="11">
        <v>2.9574635053399998</v>
      </c>
      <c r="AD13" s="11">
        <f>T13*21</f>
        <v>169.40689502939998</v>
      </c>
      <c r="AE13" s="11">
        <v>0</v>
      </c>
      <c r="AF13" s="12"/>
      <c r="AG13" s="16">
        <f t="shared" si="5"/>
        <v>172.36435853473998</v>
      </c>
    </row>
    <row r="14" spans="1:33" ht="26.4">
      <c r="A14" s="10" t="s">
        <v>140</v>
      </c>
      <c r="B14" s="11">
        <v>0</v>
      </c>
      <c r="C14" s="123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23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968.86435522282704</v>
      </c>
      <c r="M15" s="14">
        <f>C16*21</f>
        <v>0</v>
      </c>
      <c r="N15" s="14">
        <f>D16*310</f>
        <v>0</v>
      </c>
      <c r="O15" s="14">
        <v>193.68816751862701</v>
      </c>
      <c r="P15" s="15">
        <f t="shared" si="3"/>
        <v>1162.5525227414541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968.86435522282704</v>
      </c>
      <c r="AD15" s="14">
        <f>T16*21</f>
        <v>0</v>
      </c>
      <c r="AE15" s="14">
        <f>U16*310</f>
        <v>0</v>
      </c>
      <c r="AF15" s="14">
        <v>193.68816751862701</v>
      </c>
      <c r="AG15" s="15">
        <f t="shared" si="5"/>
        <v>1162.5525227414541</v>
      </c>
    </row>
    <row r="16" spans="1:33" ht="26.4">
      <c r="A16" s="8" t="s">
        <v>74</v>
      </c>
      <c r="B16" s="9">
        <v>968.86435522282704</v>
      </c>
      <c r="C16" s="9">
        <v>0</v>
      </c>
      <c r="D16" s="9">
        <v>0</v>
      </c>
      <c r="E16" s="9">
        <v>193.68816751862701</v>
      </c>
      <c r="F16" s="9">
        <v>9.4299999999999991E-3</v>
      </c>
      <c r="G16" s="9">
        <v>4.9189999999999998E-2</v>
      </c>
      <c r="H16" s="9">
        <v>3.2189649999999999</v>
      </c>
      <c r="I16" s="9">
        <v>6.4700000000000001E-3</v>
      </c>
      <c r="K16" s="8" t="s">
        <v>78</v>
      </c>
      <c r="L16" s="14">
        <v>957.68401399949403</v>
      </c>
      <c r="M16" s="14">
        <v>0</v>
      </c>
      <c r="N16" s="14">
        <v>0</v>
      </c>
      <c r="O16" s="14">
        <v>0</v>
      </c>
      <c r="P16" s="15">
        <f t="shared" si="3"/>
        <v>957.68401399949403</v>
      </c>
      <c r="R16" s="358" t="s">
        <v>356</v>
      </c>
      <c r="S16" s="9">
        <v>968.86435522282704</v>
      </c>
      <c r="T16" s="9">
        <v>0</v>
      </c>
      <c r="U16" s="9">
        <v>0</v>
      </c>
      <c r="V16" s="9">
        <v>193.68816751862701</v>
      </c>
      <c r="W16" s="9">
        <v>9.4299999999999991E-3</v>
      </c>
      <c r="X16" s="9">
        <v>4.9189999999999998E-2</v>
      </c>
      <c r="Y16" s="9">
        <v>3.2189649999999999</v>
      </c>
      <c r="Z16" s="9">
        <v>6.4700000000000001E-3</v>
      </c>
      <c r="AB16" s="358" t="s">
        <v>357</v>
      </c>
      <c r="AC16" s="14">
        <v>957.68401399949403</v>
      </c>
      <c r="AD16" s="14">
        <v>0</v>
      </c>
      <c r="AE16" s="14">
        <v>0</v>
      </c>
      <c r="AF16" s="14">
        <v>0</v>
      </c>
      <c r="AG16" s="15">
        <f t="shared" si="5"/>
        <v>957.68401399949403</v>
      </c>
    </row>
    <row r="17" spans="1:33">
      <c r="A17" s="8" t="s">
        <v>78</v>
      </c>
      <c r="B17" s="9">
        <v>957.68401399949403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915.98259920460703</v>
      </c>
      <c r="M17" s="12"/>
      <c r="N17" s="12"/>
      <c r="O17" s="12"/>
      <c r="P17" s="16">
        <f t="shared" si="3"/>
        <v>915.98259920460703</v>
      </c>
      <c r="R17" s="358" t="s">
        <v>357</v>
      </c>
      <c r="S17" s="9">
        <v>957.68401399949403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915.98259920460703</v>
      </c>
      <c r="AD17" s="12"/>
      <c r="AE17" s="12"/>
      <c r="AF17" s="12"/>
      <c r="AG17" s="16">
        <f t="shared" si="5"/>
        <v>915.98259920460703</v>
      </c>
    </row>
    <row r="18" spans="1:33">
      <c r="A18" s="10" t="s">
        <v>82</v>
      </c>
      <c r="B18" s="11">
        <v>915.98259920460703</v>
      </c>
      <c r="C18" s="269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6.51525</v>
      </c>
      <c r="M18" s="12"/>
      <c r="N18" s="12"/>
      <c r="O18" s="12"/>
      <c r="P18" s="16">
        <f t="shared" si="3"/>
        <v>6.51525</v>
      </c>
      <c r="R18" s="359" t="s">
        <v>358</v>
      </c>
      <c r="S18" s="11">
        <v>915.98259920460703</v>
      </c>
      <c r="T18" s="269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6.51525</v>
      </c>
      <c r="AD18" s="12"/>
      <c r="AE18" s="12"/>
      <c r="AF18" s="12"/>
      <c r="AG18" s="16">
        <f t="shared" si="5"/>
        <v>6.51525</v>
      </c>
    </row>
    <row r="19" spans="1:33">
      <c r="A19" s="10" t="s">
        <v>86</v>
      </c>
      <c r="B19" s="11">
        <v>6.51525</v>
      </c>
      <c r="C19" s="269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22.2566795199</v>
      </c>
      <c r="M19" s="12"/>
      <c r="N19" s="12"/>
      <c r="O19" s="12"/>
      <c r="P19" s="16">
        <f t="shared" si="3"/>
        <v>22.2566795199</v>
      </c>
      <c r="R19" s="359" t="s">
        <v>359</v>
      </c>
      <c r="S19" s="11">
        <v>6.51525</v>
      </c>
      <c r="T19" s="269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22.2566795199</v>
      </c>
      <c r="AD19" s="12"/>
      <c r="AE19" s="12"/>
      <c r="AF19" s="12"/>
      <c r="AG19" s="16">
        <f t="shared" si="5"/>
        <v>22.2566795199</v>
      </c>
    </row>
    <row r="20" spans="1:33">
      <c r="A20" s="10" t="s">
        <v>90</v>
      </c>
      <c r="B20" s="11">
        <v>22.2566795199</v>
      </c>
      <c r="C20" s="269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12.929485274986501</v>
      </c>
      <c r="M20" s="12"/>
      <c r="N20" s="12"/>
      <c r="O20" s="12"/>
      <c r="P20" s="16">
        <f t="shared" si="3"/>
        <v>12.929485274986501</v>
      </c>
      <c r="R20" s="359" t="s">
        <v>360</v>
      </c>
      <c r="S20" s="11">
        <v>22.2566795199</v>
      </c>
      <c r="T20" s="269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12.929485274986501</v>
      </c>
      <c r="AD20" s="12"/>
      <c r="AE20" s="12"/>
      <c r="AF20" s="12"/>
      <c r="AG20" s="16">
        <f t="shared" si="5"/>
        <v>12.929485274986501</v>
      </c>
    </row>
    <row r="21" spans="1:33">
      <c r="A21" s="10" t="s">
        <v>94</v>
      </c>
      <c r="B21" s="11">
        <v>12.929485274986501</v>
      </c>
      <c r="C21" s="269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4.9367889999999998E-2</v>
      </c>
      <c r="M21" s="14">
        <v>0</v>
      </c>
      <c r="N21" s="14">
        <v>0</v>
      </c>
      <c r="O21" s="14">
        <v>0</v>
      </c>
      <c r="P21" s="15">
        <f t="shared" si="3"/>
        <v>4.9367889999999998E-2</v>
      </c>
      <c r="R21" s="359" t="s">
        <v>361</v>
      </c>
      <c r="S21" s="11">
        <v>12.929485274986501</v>
      </c>
      <c r="T21" s="269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4.9367889999999998E-2</v>
      </c>
      <c r="AD21" s="14">
        <v>0</v>
      </c>
      <c r="AE21" s="14">
        <v>0</v>
      </c>
      <c r="AF21" s="14">
        <v>0</v>
      </c>
      <c r="AG21" s="15">
        <f t="shared" si="5"/>
        <v>4.9367889999999998E-2</v>
      </c>
    </row>
    <row r="22" spans="1:33">
      <c r="A22" s="10" t="s">
        <v>141</v>
      </c>
      <c r="B22" s="11">
        <v>0</v>
      </c>
      <c r="C22" s="123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4.9367889999999998E-2</v>
      </c>
      <c r="M22" s="11">
        <v>0</v>
      </c>
      <c r="N22" s="12"/>
      <c r="O22" s="12"/>
      <c r="P22" s="16">
        <f t="shared" si="3"/>
        <v>4.9367889999999998E-2</v>
      </c>
      <c r="R22" s="359" t="s">
        <v>362</v>
      </c>
      <c r="S22" s="11">
        <v>0</v>
      </c>
      <c r="T22" s="123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4.9367889999999998E-2</v>
      </c>
      <c r="AD22" s="11">
        <v>0</v>
      </c>
      <c r="AE22" s="12"/>
      <c r="AF22" s="12"/>
      <c r="AG22" s="16">
        <f t="shared" si="5"/>
        <v>4.9367889999999998E-2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11.1309733333333</v>
      </c>
      <c r="M23" s="14">
        <v>0</v>
      </c>
      <c r="N23" s="14">
        <v>0</v>
      </c>
      <c r="O23" s="14">
        <v>0</v>
      </c>
      <c r="P23" s="15">
        <f t="shared" si="3"/>
        <v>11.1309733333333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11.1309733333333</v>
      </c>
      <c r="AD23" s="14">
        <v>0</v>
      </c>
      <c r="AE23" s="14">
        <v>0</v>
      </c>
      <c r="AF23" s="14">
        <v>0</v>
      </c>
      <c r="AG23" s="15">
        <f t="shared" si="5"/>
        <v>11.1309733333333</v>
      </c>
    </row>
    <row r="24" spans="1:33">
      <c r="A24" s="8" t="s">
        <v>97</v>
      </c>
      <c r="B24" s="9">
        <v>4.9367889999999998E-2</v>
      </c>
      <c r="C24" s="9">
        <v>0</v>
      </c>
      <c r="D24" s="9">
        <v>0</v>
      </c>
      <c r="E24" s="9">
        <v>0</v>
      </c>
      <c r="F24" s="9">
        <v>6.1999999999999998E-3</v>
      </c>
      <c r="G24" s="9">
        <v>3.1399999999999997E-2</v>
      </c>
      <c r="H24" s="9">
        <v>0</v>
      </c>
      <c r="I24" s="9">
        <v>0</v>
      </c>
      <c r="K24" s="10" t="s">
        <v>105</v>
      </c>
      <c r="L24" s="11">
        <v>11.095333333333301</v>
      </c>
      <c r="M24" s="12"/>
      <c r="N24" s="12"/>
      <c r="O24" s="12"/>
      <c r="P24" s="16">
        <f t="shared" si="3"/>
        <v>11.095333333333301</v>
      </c>
      <c r="R24" s="358" t="s">
        <v>364</v>
      </c>
      <c r="S24" s="9">
        <v>4.9367889999999998E-2</v>
      </c>
      <c r="T24" s="9">
        <v>0</v>
      </c>
      <c r="U24" s="9">
        <v>0</v>
      </c>
      <c r="V24" s="9">
        <v>0</v>
      </c>
      <c r="W24" s="9">
        <v>6.1999999999999998E-3</v>
      </c>
      <c r="X24" s="9">
        <v>3.1399999999999997E-2</v>
      </c>
      <c r="Y24" s="9">
        <v>0</v>
      </c>
      <c r="Z24" s="9">
        <v>0</v>
      </c>
      <c r="AB24" s="359" t="s">
        <v>368</v>
      </c>
      <c r="AC24" s="11">
        <v>11.095333333333301</v>
      </c>
      <c r="AD24" s="12"/>
      <c r="AE24" s="12"/>
      <c r="AF24" s="12"/>
      <c r="AG24" s="16">
        <f t="shared" si="5"/>
        <v>11.095333333333301</v>
      </c>
    </row>
    <row r="25" spans="1:33">
      <c r="A25" s="10" t="s">
        <v>100</v>
      </c>
      <c r="B25" s="11">
        <v>4.9367889999999998E-2</v>
      </c>
      <c r="C25" s="123">
        <v>0</v>
      </c>
      <c r="D25" s="12"/>
      <c r="E25" s="12"/>
      <c r="F25" s="11">
        <v>6.1999999999999998E-3</v>
      </c>
      <c r="G25" s="11">
        <v>3.1399999999999997E-2</v>
      </c>
      <c r="H25" s="11">
        <v>0</v>
      </c>
      <c r="I25" s="11">
        <v>0</v>
      </c>
      <c r="K25" s="10" t="s">
        <v>107</v>
      </c>
      <c r="L25" s="11">
        <v>3.5639999999999998E-2</v>
      </c>
      <c r="M25" s="12"/>
      <c r="N25" s="12"/>
      <c r="O25" s="12"/>
      <c r="P25" s="16">
        <f t="shared" si="3"/>
        <v>3.5639999999999998E-2</v>
      </c>
      <c r="R25" s="359" t="s">
        <v>365</v>
      </c>
      <c r="S25" s="11">
        <v>4.9367889999999998E-2</v>
      </c>
      <c r="T25" s="123">
        <v>0</v>
      </c>
      <c r="U25" s="12"/>
      <c r="V25" s="12"/>
      <c r="W25" s="11">
        <v>6.1999999999999998E-3</v>
      </c>
      <c r="X25" s="11">
        <v>3.1399999999999997E-2</v>
      </c>
      <c r="Y25" s="11">
        <v>0</v>
      </c>
      <c r="Z25" s="11">
        <v>0</v>
      </c>
      <c r="AB25" s="359" t="s">
        <v>369</v>
      </c>
      <c r="AC25" s="11">
        <v>3.5639999999999998E-2</v>
      </c>
      <c r="AD25" s="12"/>
      <c r="AE25" s="12"/>
      <c r="AF25" s="12"/>
      <c r="AG25" s="16">
        <f t="shared" si="5"/>
        <v>3.5639999999999998E-2</v>
      </c>
    </row>
    <row r="26" spans="1:33" ht="26.4">
      <c r="A26" s="122" t="s">
        <v>194</v>
      </c>
      <c r="B26" s="123">
        <v>0</v>
      </c>
      <c r="C26" s="123">
        <v>0</v>
      </c>
      <c r="D26" s="123">
        <v>0</v>
      </c>
      <c r="E26" s="123">
        <v>0</v>
      </c>
      <c r="F26" s="123">
        <v>0</v>
      </c>
      <c r="G26" s="123">
        <v>0</v>
      </c>
      <c r="H26" s="123">
        <v>0</v>
      </c>
      <c r="I26" s="123">
        <v>0</v>
      </c>
      <c r="K26" s="8" t="s">
        <v>109</v>
      </c>
      <c r="L26" s="14">
        <v>0</v>
      </c>
      <c r="M26" s="14">
        <v>0</v>
      </c>
      <c r="N26" s="14">
        <v>0</v>
      </c>
      <c r="O26" s="14">
        <v>193.68816751862701</v>
      </c>
      <c r="P26" s="15">
        <f t="shared" si="3"/>
        <v>193.68816751862701</v>
      </c>
      <c r="R26" s="359" t="s">
        <v>366</v>
      </c>
      <c r="S26" s="123">
        <v>0</v>
      </c>
      <c r="T26" s="123">
        <v>0</v>
      </c>
      <c r="U26" s="123">
        <v>0</v>
      </c>
      <c r="V26" s="123">
        <v>0</v>
      </c>
      <c r="W26" s="123">
        <v>0</v>
      </c>
      <c r="X26" s="123">
        <v>0</v>
      </c>
      <c r="Y26" s="123">
        <v>0</v>
      </c>
      <c r="Z26" s="123">
        <v>0</v>
      </c>
      <c r="AB26" s="358" t="s">
        <v>373</v>
      </c>
      <c r="AC26" s="14">
        <v>0</v>
      </c>
      <c r="AD26" s="14">
        <v>0</v>
      </c>
      <c r="AE26" s="14">
        <v>0</v>
      </c>
      <c r="AF26" s="14">
        <v>193.68816751862701</v>
      </c>
      <c r="AG26" s="15">
        <f t="shared" si="5"/>
        <v>193.68816751862701</v>
      </c>
    </row>
    <row r="27" spans="1:33" ht="26.4">
      <c r="A27" s="8" t="s">
        <v>103</v>
      </c>
      <c r="B27" s="9">
        <v>11.1309733333333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2.4199999999999998E-3</v>
      </c>
      <c r="I27" s="9">
        <v>0</v>
      </c>
      <c r="K27" s="10" t="s">
        <v>111</v>
      </c>
      <c r="L27" s="12"/>
      <c r="M27" s="12"/>
      <c r="N27" s="12"/>
      <c r="O27" s="11">
        <v>117.459202518627</v>
      </c>
      <c r="P27" s="16">
        <f t="shared" si="3"/>
        <v>117.459202518627</v>
      </c>
      <c r="R27" s="358" t="s">
        <v>367</v>
      </c>
      <c r="S27" s="9">
        <v>11.1309733333333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2.4199999999999998E-3</v>
      </c>
      <c r="Z27" s="9">
        <v>0</v>
      </c>
      <c r="AB27" s="359" t="s">
        <v>374</v>
      </c>
      <c r="AC27" s="12"/>
      <c r="AD27" s="12"/>
      <c r="AE27" s="12"/>
      <c r="AF27" s="11">
        <v>117.459202518627</v>
      </c>
      <c r="AG27" s="16">
        <f t="shared" si="5"/>
        <v>117.459202518627</v>
      </c>
    </row>
    <row r="28" spans="1:33">
      <c r="A28" s="10" t="s">
        <v>105</v>
      </c>
      <c r="B28" s="11">
        <v>11.095333333333301</v>
      </c>
      <c r="C28" s="269"/>
      <c r="D28" s="12"/>
      <c r="E28" s="12"/>
      <c r="F28" s="123">
        <v>0</v>
      </c>
      <c r="G28" s="123">
        <v>0</v>
      </c>
      <c r="H28" s="123">
        <v>0</v>
      </c>
      <c r="I28" s="123">
        <v>0</v>
      </c>
      <c r="K28" s="10" t="s">
        <v>113</v>
      </c>
      <c r="L28" s="12"/>
      <c r="M28" s="12"/>
      <c r="N28" s="12"/>
      <c r="O28" s="11">
        <v>29.894287500000001</v>
      </c>
      <c r="P28" s="16">
        <f t="shared" si="3"/>
        <v>29.894287500000001</v>
      </c>
      <c r="R28" s="359" t="s">
        <v>368</v>
      </c>
      <c r="S28" s="11">
        <v>11.095333333333301</v>
      </c>
      <c r="T28" s="269"/>
      <c r="U28" s="12"/>
      <c r="V28" s="12"/>
      <c r="W28" s="123">
        <v>0</v>
      </c>
      <c r="X28" s="123">
        <v>0</v>
      </c>
      <c r="Y28" s="123">
        <v>0</v>
      </c>
      <c r="Z28" s="123">
        <v>0</v>
      </c>
      <c r="AB28" s="359" t="s">
        <v>375</v>
      </c>
      <c r="AC28" s="12"/>
      <c r="AD28" s="12"/>
      <c r="AE28" s="12"/>
      <c r="AF28" s="11">
        <v>29.894287500000001</v>
      </c>
      <c r="AG28" s="16">
        <f t="shared" si="5"/>
        <v>29.894287500000001</v>
      </c>
    </row>
    <row r="29" spans="1:33">
      <c r="A29" s="10" t="s">
        <v>107</v>
      </c>
      <c r="B29" s="11">
        <v>3.5639999999999998E-2</v>
      </c>
      <c r="C29" s="269"/>
      <c r="D29" s="12"/>
      <c r="E29" s="12"/>
      <c r="F29" s="123">
        <v>0</v>
      </c>
      <c r="G29" s="123">
        <v>0</v>
      </c>
      <c r="H29" s="123">
        <v>0</v>
      </c>
      <c r="I29" s="123">
        <v>0</v>
      </c>
      <c r="K29" s="10" t="s">
        <v>115</v>
      </c>
      <c r="L29" s="12"/>
      <c r="M29" s="12"/>
      <c r="N29" s="12"/>
      <c r="O29" s="11">
        <v>46.334677499999998</v>
      </c>
      <c r="P29" s="16">
        <f t="shared" si="3"/>
        <v>46.334677499999998</v>
      </c>
      <c r="R29" s="359" t="s">
        <v>369</v>
      </c>
      <c r="S29" s="11">
        <v>3.5639999999999998E-2</v>
      </c>
      <c r="T29" s="269"/>
      <c r="U29" s="12"/>
      <c r="V29" s="12"/>
      <c r="W29" s="123">
        <v>0</v>
      </c>
      <c r="X29" s="123">
        <v>0</v>
      </c>
      <c r="Y29" s="123">
        <v>0</v>
      </c>
      <c r="Z29" s="123">
        <v>0</v>
      </c>
      <c r="AB29" s="359" t="s">
        <v>379</v>
      </c>
      <c r="AC29" s="12"/>
      <c r="AD29" s="12"/>
      <c r="AE29" s="12"/>
      <c r="AF29" s="11">
        <v>46.334677499999998</v>
      </c>
      <c r="AG29" s="16">
        <f t="shared" si="5"/>
        <v>46.334677499999998</v>
      </c>
    </row>
    <row r="30" spans="1:33" ht="26.4">
      <c r="A30" s="122" t="s">
        <v>192</v>
      </c>
      <c r="B30" s="11">
        <v>0</v>
      </c>
      <c r="C30" s="269"/>
      <c r="D30" s="12"/>
      <c r="E30" s="12"/>
      <c r="F30" s="123">
        <v>0</v>
      </c>
      <c r="G30" s="123">
        <v>0</v>
      </c>
      <c r="H30" s="123">
        <v>0</v>
      </c>
      <c r="I30" s="123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269"/>
      <c r="U30" s="12"/>
      <c r="V30" s="12"/>
      <c r="W30" s="123">
        <v>0</v>
      </c>
      <c r="X30" s="123">
        <v>0</v>
      </c>
      <c r="Y30" s="123">
        <v>0</v>
      </c>
      <c r="Z30" s="123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3">
        <v>0</v>
      </c>
      <c r="D31" s="12"/>
      <c r="E31" s="12"/>
      <c r="F31" s="123">
        <v>0</v>
      </c>
      <c r="G31" s="123">
        <v>0</v>
      </c>
      <c r="H31" s="123">
        <v>2.4199999999999998E-3</v>
      </c>
      <c r="I31" s="123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3">
        <v>0</v>
      </c>
      <c r="U31" s="12"/>
      <c r="V31" s="12"/>
      <c r="W31" s="123">
        <v>0</v>
      </c>
      <c r="X31" s="123">
        <v>0</v>
      </c>
      <c r="Y31" s="123">
        <v>2.4199999999999998E-3</v>
      </c>
      <c r="Z31" s="123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-10941.370537922499</v>
      </c>
      <c r="M32" s="14">
        <f>C46*21</f>
        <v>2824.0342436395672</v>
      </c>
      <c r="N32" s="14">
        <f>D46*310</f>
        <v>2372.3073800953489</v>
      </c>
      <c r="O32" s="14">
        <v>0</v>
      </c>
      <c r="P32" s="15">
        <f t="shared" si="3"/>
        <v>-5745.0289141875828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-10941.370537922499</v>
      </c>
      <c r="AD32" s="14">
        <f>T46*21</f>
        <v>2824.0342436395672</v>
      </c>
      <c r="AE32" s="14">
        <f>U46*310</f>
        <v>2372.3073800953489</v>
      </c>
      <c r="AF32" s="14">
        <v>0</v>
      </c>
      <c r="AG32" s="15">
        <f t="shared" ref="AG32:AG51" si="6">SUM(AC32:AF32)</f>
        <v>-5745.0289141875828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193.68816751862701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2762.7578855100001</v>
      </c>
      <c r="N33" s="14">
        <f>D47*310</f>
        <v>163.38690703078782</v>
      </c>
      <c r="O33" s="14">
        <v>0</v>
      </c>
      <c r="P33" s="15">
        <f t="shared" si="3"/>
        <v>2926.1447925407879</v>
      </c>
      <c r="R33" s="358" t="s">
        <v>373</v>
      </c>
      <c r="S33" s="9">
        <v>0</v>
      </c>
      <c r="T33" s="9">
        <v>0</v>
      </c>
      <c r="U33" s="9">
        <v>0</v>
      </c>
      <c r="V33" s="9">
        <v>193.68816751862701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2762.7578855100001</v>
      </c>
      <c r="AE33" s="14">
        <f>U47*310</f>
        <v>163.38690703078782</v>
      </c>
      <c r="AF33" s="14">
        <v>0</v>
      </c>
      <c r="AG33" s="15">
        <f t="shared" si="6"/>
        <v>2926.1447925407879</v>
      </c>
    </row>
    <row r="34" spans="1:33">
      <c r="A34" s="10" t="s">
        <v>111</v>
      </c>
      <c r="B34" s="12"/>
      <c r="C34" s="269"/>
      <c r="D34" s="12"/>
      <c r="E34" s="11">
        <v>117.459202518627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2684.6394119999995</v>
      </c>
      <c r="N34" s="12"/>
      <c r="O34" s="12"/>
      <c r="P34" s="16">
        <f t="shared" si="3"/>
        <v>2684.6394119999995</v>
      </c>
      <c r="R34" s="359" t="s">
        <v>374</v>
      </c>
      <c r="S34" s="12"/>
      <c r="T34" s="269"/>
      <c r="U34" s="12"/>
      <c r="V34" s="11">
        <v>117.459202518627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2684.6394119999995</v>
      </c>
      <c r="AE34" s="12"/>
      <c r="AF34" s="12"/>
      <c r="AG34" s="16">
        <f t="shared" si="6"/>
        <v>2684.6394119999995</v>
      </c>
    </row>
    <row r="35" spans="1:33">
      <c r="A35" s="10" t="s">
        <v>113</v>
      </c>
      <c r="B35" s="12"/>
      <c r="C35" s="269"/>
      <c r="D35" s="12"/>
      <c r="E35" s="11">
        <v>29.894287500000001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78.118473510000001</v>
      </c>
      <c r="N35" s="11">
        <f>D49*310</f>
        <v>163.38690703078782</v>
      </c>
      <c r="O35" s="12"/>
      <c r="P35" s="16">
        <f t="shared" si="3"/>
        <v>241.50538054078783</v>
      </c>
      <c r="R35" s="359" t="s">
        <v>375</v>
      </c>
      <c r="S35" s="12"/>
      <c r="T35" s="269"/>
      <c r="U35" s="12"/>
      <c r="V35" s="11">
        <v>29.894287500000001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78.118473510000001</v>
      </c>
      <c r="AE35" s="11">
        <f>U49*310</f>
        <v>163.38690703078782</v>
      </c>
      <c r="AF35" s="12"/>
      <c r="AG35" s="16">
        <f t="shared" si="6"/>
        <v>241.50538054078783</v>
      </c>
    </row>
    <row r="36" spans="1:33">
      <c r="A36" s="10" t="s">
        <v>144</v>
      </c>
      <c r="B36" s="12"/>
      <c r="C36" s="269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-10940.8309753097</v>
      </c>
      <c r="M36" s="14">
        <v>0</v>
      </c>
      <c r="N36" s="14">
        <v>0</v>
      </c>
      <c r="O36" s="14">
        <v>0</v>
      </c>
      <c r="P36" s="15">
        <f t="shared" si="3"/>
        <v>-10940.8309753097</v>
      </c>
      <c r="R36" s="359" t="s">
        <v>376</v>
      </c>
      <c r="S36" s="12"/>
      <c r="T36" s="269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-10940.8309753097</v>
      </c>
      <c r="AD36" s="14">
        <v>0</v>
      </c>
      <c r="AE36" s="14">
        <v>0</v>
      </c>
      <c r="AF36" s="14">
        <v>0</v>
      </c>
      <c r="AG36" s="15">
        <f t="shared" si="6"/>
        <v>-10940.8309753097</v>
      </c>
    </row>
    <row r="37" spans="1:33">
      <c r="A37" s="10" t="s">
        <v>145</v>
      </c>
      <c r="B37" s="12"/>
      <c r="C37" s="269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-7471.7353086430603</v>
      </c>
      <c r="M37" s="12"/>
      <c r="N37" s="12"/>
      <c r="O37" s="12"/>
      <c r="P37" s="16">
        <f t="shared" si="3"/>
        <v>-7471.7353086430603</v>
      </c>
      <c r="R37" s="359" t="s">
        <v>377</v>
      </c>
      <c r="S37" s="12"/>
      <c r="T37" s="269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-7471.7353086430603</v>
      </c>
      <c r="AD37" s="12"/>
      <c r="AE37" s="12"/>
      <c r="AF37" s="12"/>
      <c r="AG37" s="16">
        <f t="shared" si="6"/>
        <v>-7471.7353086430603</v>
      </c>
    </row>
    <row r="38" spans="1:33">
      <c r="A38" s="10" t="s">
        <v>146</v>
      </c>
      <c r="B38" s="12"/>
      <c r="C38" s="269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-3469.0956666666698</v>
      </c>
      <c r="M38" s="12"/>
      <c r="N38" s="12"/>
      <c r="O38" s="12"/>
      <c r="P38" s="16">
        <f t="shared" si="3"/>
        <v>-3469.0956666666698</v>
      </c>
      <c r="R38" s="359" t="s">
        <v>378</v>
      </c>
      <c r="S38" s="12"/>
      <c r="T38" s="269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-3469.0956666666698</v>
      </c>
      <c r="AD38" s="12"/>
      <c r="AE38" s="12"/>
      <c r="AF38" s="12"/>
      <c r="AG38" s="16">
        <f t="shared" si="6"/>
        <v>-3469.0956666666698</v>
      </c>
    </row>
    <row r="39" spans="1:33" ht="26.4">
      <c r="A39" s="10" t="s">
        <v>115</v>
      </c>
      <c r="B39" s="12"/>
      <c r="C39" s="269"/>
      <c r="D39" s="12"/>
      <c r="E39" s="11">
        <v>46.334677499999998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61.276358129567107</v>
      </c>
      <c r="N39" s="14">
        <f>D57*310</f>
        <v>2208.9204730645588</v>
      </c>
      <c r="O39" s="14">
        <v>0</v>
      </c>
      <c r="P39" s="15">
        <f t="shared" si="3"/>
        <v>2270.1968311941259</v>
      </c>
      <c r="R39" s="359" t="s">
        <v>379</v>
      </c>
      <c r="S39" s="12"/>
      <c r="T39" s="269"/>
      <c r="U39" s="12"/>
      <c r="V39" s="11">
        <v>46.334677499999998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61.276358129567107</v>
      </c>
      <c r="AE39" s="14">
        <f>U57*310</f>
        <v>2208.9204730645588</v>
      </c>
      <c r="AF39" s="14">
        <v>0</v>
      </c>
      <c r="AG39" s="15">
        <f t="shared" si="6"/>
        <v>2270.1968311941259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10.305293418</v>
      </c>
      <c r="N40" s="11">
        <f>D58*310</f>
        <v>3.9766473879999999</v>
      </c>
      <c r="O40" s="12"/>
      <c r="P40" s="16">
        <f t="shared" si="3"/>
        <v>14.281940806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10.305293418</v>
      </c>
      <c r="AE40" s="11">
        <f>U58*310</f>
        <v>3.9766473879999999</v>
      </c>
      <c r="AF40" s="12"/>
      <c r="AG40" s="16">
        <f t="shared" si="6"/>
        <v>14.281940806</v>
      </c>
    </row>
    <row r="41" spans="1:33" ht="26.4">
      <c r="A41" s="10" t="s">
        <v>148</v>
      </c>
      <c r="B41" s="12"/>
      <c r="C41" s="269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1539.6471430546144</v>
      </c>
      <c r="O41" s="12"/>
      <c r="P41" s="16">
        <f t="shared" si="3"/>
        <v>1539.6471430546144</v>
      </c>
      <c r="R41" s="10" t="s">
        <v>412</v>
      </c>
      <c r="S41" s="12"/>
      <c r="T41" s="269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1539.6471430546144</v>
      </c>
      <c r="AF41" s="12"/>
      <c r="AG41" s="16">
        <f t="shared" si="6"/>
        <v>1539.6471430546144</v>
      </c>
    </row>
    <row r="42" spans="1:33" ht="26.4">
      <c r="A42" s="10" t="s">
        <v>149</v>
      </c>
      <c r="B42" s="11">
        <v>0</v>
      </c>
      <c r="C42" s="123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590.65725872673693</v>
      </c>
      <c r="O42" s="12"/>
      <c r="P42" s="16">
        <f t="shared" si="3"/>
        <v>590.65725872673693</v>
      </c>
      <c r="R42" s="10" t="s">
        <v>413</v>
      </c>
      <c r="S42" s="11">
        <v>0</v>
      </c>
      <c r="T42" s="123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590.65725872673693</v>
      </c>
      <c r="AF42" s="12"/>
      <c r="AG42" s="16">
        <f t="shared" si="6"/>
        <v>590.65725872673693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3.2299999999999998E-3</v>
      </c>
      <c r="G43" s="9">
        <v>1.779E-2</v>
      </c>
      <c r="H43" s="9">
        <v>3.216545</v>
      </c>
      <c r="I43" s="9">
        <v>6.4700000000000001E-3</v>
      </c>
      <c r="K43" s="10" t="s">
        <v>110</v>
      </c>
      <c r="L43" s="12"/>
      <c r="M43" s="12"/>
      <c r="N43" s="11">
        <f>D61*310</f>
        <v>74.639423895208537</v>
      </c>
      <c r="O43" s="12"/>
      <c r="P43" s="16">
        <f t="shared" si="3"/>
        <v>74.639423895208537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3.2299999999999998E-3</v>
      </c>
      <c r="X43" s="9">
        <v>1.779E-2</v>
      </c>
      <c r="Y43" s="9">
        <v>3.216545</v>
      </c>
      <c r="Z43" s="9">
        <v>6.4700000000000001E-3</v>
      </c>
      <c r="AB43" s="359" t="s">
        <v>399</v>
      </c>
      <c r="AC43" s="12"/>
      <c r="AD43" s="12"/>
      <c r="AE43" s="11">
        <f>U61*310</f>
        <v>74.639423895208537</v>
      </c>
      <c r="AF43" s="12"/>
      <c r="AG43" s="16">
        <f t="shared" si="6"/>
        <v>74.639423895208537</v>
      </c>
    </row>
    <row r="44" spans="1:33">
      <c r="A44" s="10" t="s">
        <v>151</v>
      </c>
      <c r="B44" s="11">
        <v>0</v>
      </c>
      <c r="C44" s="123">
        <v>0</v>
      </c>
      <c r="D44" s="12"/>
      <c r="E44" s="12"/>
      <c r="F44" s="11">
        <v>3.2299999999999998E-3</v>
      </c>
      <c r="G44" s="11">
        <v>1.779E-2</v>
      </c>
      <c r="H44" s="11">
        <v>6.4700000000000001E-3</v>
      </c>
      <c r="I44" s="11">
        <v>6.4700000000000001E-3</v>
      </c>
      <c r="K44" s="10" t="s">
        <v>112</v>
      </c>
      <c r="L44" s="12"/>
      <c r="M44" s="11">
        <f>C62*21</f>
        <v>50.971064711567116</v>
      </c>
      <c r="N44" s="12"/>
      <c r="O44" s="12"/>
      <c r="P44" s="16">
        <f t="shared" si="3"/>
        <v>50.971064711567116</v>
      </c>
      <c r="R44" s="359" t="s">
        <v>382</v>
      </c>
      <c r="S44" s="11">
        <v>0</v>
      </c>
      <c r="T44" s="123">
        <v>0</v>
      </c>
      <c r="U44" s="12"/>
      <c r="V44" s="12"/>
      <c r="W44" s="11">
        <v>3.2299999999999998E-3</v>
      </c>
      <c r="X44" s="11">
        <v>1.779E-2</v>
      </c>
      <c r="Y44" s="11">
        <v>6.4700000000000001E-3</v>
      </c>
      <c r="Z44" s="11">
        <v>6.4700000000000001E-3</v>
      </c>
      <c r="AB44" s="359" t="s">
        <v>400</v>
      </c>
      <c r="AC44" s="12"/>
      <c r="AD44" s="11">
        <f>T62*21</f>
        <v>50.971064711567116</v>
      </c>
      <c r="AE44" s="12"/>
      <c r="AF44" s="12"/>
      <c r="AG44" s="16">
        <f t="shared" si="6"/>
        <v>50.971064711567116</v>
      </c>
    </row>
    <row r="45" spans="1:33">
      <c r="A45" s="10" t="s">
        <v>152</v>
      </c>
      <c r="B45" s="11">
        <v>0</v>
      </c>
      <c r="C45" s="123">
        <v>0</v>
      </c>
      <c r="D45" s="12"/>
      <c r="E45" s="12"/>
      <c r="F45" s="11">
        <v>0</v>
      </c>
      <c r="G45" s="11">
        <v>0</v>
      </c>
      <c r="H45" s="11">
        <v>3.2100749999999998</v>
      </c>
      <c r="I45" s="11">
        <v>0</v>
      </c>
      <c r="K45" s="8" t="s">
        <v>114</v>
      </c>
      <c r="L45" s="14">
        <v>-0.53956261281999895</v>
      </c>
      <c r="M45" s="14">
        <v>0</v>
      </c>
      <c r="N45" s="14">
        <v>0</v>
      </c>
      <c r="O45" s="14">
        <v>0</v>
      </c>
      <c r="P45" s="15">
        <f t="shared" si="3"/>
        <v>-0.53956261281999895</v>
      </c>
      <c r="R45" s="359" t="s">
        <v>383</v>
      </c>
      <c r="S45" s="11">
        <v>0</v>
      </c>
      <c r="T45" s="123">
        <v>0</v>
      </c>
      <c r="U45" s="12"/>
      <c r="V45" s="12"/>
      <c r="W45" s="11">
        <v>0</v>
      </c>
      <c r="X45" s="11">
        <v>0</v>
      </c>
      <c r="Y45" s="11">
        <v>3.2100749999999998</v>
      </c>
      <c r="Z45" s="11">
        <v>0</v>
      </c>
      <c r="AB45" s="358" t="s">
        <v>401</v>
      </c>
      <c r="AC45" s="14">
        <v>-0.53956261281999895</v>
      </c>
      <c r="AD45" s="14">
        <v>0</v>
      </c>
      <c r="AE45" s="14">
        <v>0</v>
      </c>
      <c r="AF45" s="14">
        <v>0</v>
      </c>
      <c r="AG45" s="15">
        <f t="shared" si="6"/>
        <v>-0.53956261281999895</v>
      </c>
    </row>
    <row r="46" spans="1:33" ht="26.4">
      <c r="A46" s="8" t="s">
        <v>75</v>
      </c>
      <c r="B46" s="9">
        <v>-10941.370537922499</v>
      </c>
      <c r="C46" s="9">
        <v>134.47782112569368</v>
      </c>
      <c r="D46" s="9">
        <v>7.6526044519204799</v>
      </c>
      <c r="E46" s="9">
        <v>0</v>
      </c>
      <c r="F46" s="9">
        <v>0.45334750000000001</v>
      </c>
      <c r="G46" s="9">
        <v>16.680596179999998</v>
      </c>
      <c r="H46" s="9">
        <v>0</v>
      </c>
      <c r="I46" s="9">
        <v>0</v>
      </c>
      <c r="K46" s="10" t="s">
        <v>116</v>
      </c>
      <c r="L46" s="11">
        <v>-0.53956261281999895</v>
      </c>
      <c r="M46" s="12"/>
      <c r="N46" s="12"/>
      <c r="O46" s="12"/>
      <c r="P46" s="16">
        <f t="shared" si="3"/>
        <v>-0.53956261281999895</v>
      </c>
      <c r="R46" s="358" t="s">
        <v>384</v>
      </c>
      <c r="S46" s="9">
        <v>-10941.370537922499</v>
      </c>
      <c r="T46" s="9">
        <v>134.47782112569368</v>
      </c>
      <c r="U46" s="9">
        <v>7.6526044519204799</v>
      </c>
      <c r="V46" s="9">
        <v>0</v>
      </c>
      <c r="W46" s="9">
        <v>0.45334750000000001</v>
      </c>
      <c r="X46" s="9">
        <v>16.680596179999998</v>
      </c>
      <c r="Y46" s="9">
        <v>0</v>
      </c>
      <c r="Z46" s="9">
        <v>0</v>
      </c>
      <c r="AB46" s="359" t="s">
        <v>402</v>
      </c>
      <c r="AC46" s="11">
        <v>-0.53956261281999895</v>
      </c>
      <c r="AD46" s="12"/>
      <c r="AE46" s="12"/>
      <c r="AF46" s="12"/>
      <c r="AG46" s="16">
        <f t="shared" si="6"/>
        <v>-0.53956261281999895</v>
      </c>
    </row>
    <row r="47" spans="1:33">
      <c r="A47" s="8" t="s">
        <v>79</v>
      </c>
      <c r="B47" s="9">
        <v>0</v>
      </c>
      <c r="C47" s="9">
        <v>131.55989930999999</v>
      </c>
      <c r="D47" s="9">
        <v>0.527054538808993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4.3977840192000004</v>
      </c>
      <c r="M47" s="14">
        <f>C65*21</f>
        <v>493.6318537630404</v>
      </c>
      <c r="N47" s="14">
        <f>D65*310</f>
        <v>78.007551091571329</v>
      </c>
      <c r="O47" s="14">
        <v>0</v>
      </c>
      <c r="P47" s="15">
        <f t="shared" si="3"/>
        <v>576.03718887381171</v>
      </c>
      <c r="R47" s="358" t="s">
        <v>385</v>
      </c>
      <c r="S47" s="9">
        <v>0</v>
      </c>
      <c r="T47" s="9">
        <v>131.55989930999999</v>
      </c>
      <c r="U47" s="9">
        <v>0.527054538808993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4.3977840192000004</v>
      </c>
      <c r="AD47" s="14">
        <f>T65*21</f>
        <v>493.6318537630404</v>
      </c>
      <c r="AE47" s="14">
        <f>U65*310</f>
        <v>78.007551091571329</v>
      </c>
      <c r="AF47" s="14">
        <v>0</v>
      </c>
      <c r="AG47" s="15">
        <f t="shared" si="6"/>
        <v>576.03718887381171</v>
      </c>
    </row>
    <row r="48" spans="1:33">
      <c r="A48" s="10" t="s">
        <v>83</v>
      </c>
      <c r="B48" s="12"/>
      <c r="C48" s="123">
        <v>127.83997199999999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325.95763625050444</v>
      </c>
      <c r="N48" s="13">
        <v>0</v>
      </c>
      <c r="O48" s="13">
        <v>0</v>
      </c>
      <c r="P48" s="16">
        <f t="shared" si="3"/>
        <v>325.95763625050444</v>
      </c>
      <c r="R48" s="359" t="s">
        <v>386</v>
      </c>
      <c r="S48" s="12"/>
      <c r="T48" s="123">
        <v>127.83997199999999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325.95763625050444</v>
      </c>
      <c r="AE48" s="13">
        <v>0</v>
      </c>
      <c r="AF48" s="13">
        <v>0</v>
      </c>
      <c r="AG48" s="16">
        <f t="shared" si="6"/>
        <v>325.95763625050444</v>
      </c>
    </row>
    <row r="49" spans="1:33">
      <c r="A49" s="10" t="s">
        <v>87</v>
      </c>
      <c r="B49" s="12"/>
      <c r="C49" s="123">
        <v>3.7199273100000001</v>
      </c>
      <c r="D49" s="11">
        <v>0.527054538808993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1.8270000000000002</v>
      </c>
      <c r="N49" s="13">
        <f>D67*310</f>
        <v>1.6181999999999999</v>
      </c>
      <c r="O49" s="13">
        <v>0</v>
      </c>
      <c r="P49" s="16">
        <f t="shared" si="3"/>
        <v>3.4451999999999998</v>
      </c>
      <c r="R49" s="359" t="s">
        <v>387</v>
      </c>
      <c r="S49" s="12"/>
      <c r="T49" s="123">
        <v>3.7199273100000001</v>
      </c>
      <c r="U49" s="11">
        <v>0.527054538808993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1.8270000000000002</v>
      </c>
      <c r="AE49" s="13">
        <f>U67*310</f>
        <v>1.6181999999999999</v>
      </c>
      <c r="AF49" s="13">
        <v>0</v>
      </c>
      <c r="AG49" s="16">
        <f t="shared" si="6"/>
        <v>3.4451999999999998</v>
      </c>
    </row>
    <row r="50" spans="1:33" ht="26.4">
      <c r="A50" s="8" t="s">
        <v>91</v>
      </c>
      <c r="B50" s="9">
        <v>-10940.8309753097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4.3977840192000004</v>
      </c>
      <c r="M50" s="13">
        <f>C68*21</f>
        <v>13.304655</v>
      </c>
      <c r="N50" s="13">
        <f>D68*310</f>
        <v>3.5352368999999997</v>
      </c>
      <c r="O50" s="13">
        <v>0</v>
      </c>
      <c r="P50" s="16">
        <f t="shared" si="3"/>
        <v>21.237675919200001</v>
      </c>
      <c r="R50" s="358" t="s">
        <v>388</v>
      </c>
      <c r="S50" s="9">
        <v>-10940.8309753097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4.3977840192000004</v>
      </c>
      <c r="AD50" s="13">
        <f>T68*21</f>
        <v>13.304655</v>
      </c>
      <c r="AE50" s="13">
        <f>U68*310</f>
        <v>3.5352368999999997</v>
      </c>
      <c r="AF50" s="13">
        <v>0</v>
      </c>
      <c r="AG50" s="16">
        <f t="shared" si="6"/>
        <v>21.237675919200001</v>
      </c>
    </row>
    <row r="51" spans="1:33">
      <c r="A51" s="10" t="s">
        <v>95</v>
      </c>
      <c r="B51" s="11">
        <v>-7471.7353086430603</v>
      </c>
      <c r="C51" s="269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152.54256251253599</v>
      </c>
      <c r="N51" s="13">
        <f>D69*310</f>
        <v>72.854114191571341</v>
      </c>
      <c r="O51" s="13">
        <v>0</v>
      </c>
      <c r="P51" s="16">
        <f t="shared" si="3"/>
        <v>225.39667670410734</v>
      </c>
      <c r="R51" s="359" t="s">
        <v>389</v>
      </c>
      <c r="S51" s="11">
        <v>-7471.7353086430603</v>
      </c>
      <c r="T51" s="269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152.54256251253599</v>
      </c>
      <c r="AE51" s="13">
        <f>U69*310</f>
        <v>72.854114191571341</v>
      </c>
      <c r="AF51" s="13">
        <v>0</v>
      </c>
      <c r="AG51" s="16">
        <f t="shared" si="6"/>
        <v>225.39667670410734</v>
      </c>
    </row>
    <row r="52" spans="1:33">
      <c r="A52" s="10" t="s">
        <v>98</v>
      </c>
      <c r="B52" s="11">
        <v>-3469.0956666666698</v>
      </c>
      <c r="C52" s="269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-3469.0956666666698</v>
      </c>
      <c r="T52" s="269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269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269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269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340.61272244999998</v>
      </c>
      <c r="M54" s="9">
        <f>C72*21</f>
        <v>5.0020050150000002E-2</v>
      </c>
      <c r="N54" s="9">
        <f>D72*310</f>
        <v>2.9535648660000002</v>
      </c>
      <c r="O54" s="9">
        <v>0</v>
      </c>
      <c r="P54" s="16">
        <f t="shared" si="3"/>
        <v>343.61630736615001</v>
      </c>
      <c r="R54" s="359" t="s">
        <v>392</v>
      </c>
      <c r="S54" s="11">
        <v>0</v>
      </c>
      <c r="T54" s="269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340.61272244999998</v>
      </c>
      <c r="AD54" s="9">
        <f>T72*21</f>
        <v>5.0020050150000002E-2</v>
      </c>
      <c r="AE54" s="9">
        <f>U72*310</f>
        <v>2.9535648660000002</v>
      </c>
      <c r="AF54" s="9">
        <v>0</v>
      </c>
      <c r="AG54" s="16">
        <f t="shared" ref="AG54:AG56" si="7">SUM(AC54:AF54)</f>
        <v>343.61630736615001</v>
      </c>
    </row>
    <row r="55" spans="1:33" ht="26.4">
      <c r="A55" s="10" t="s">
        <v>158</v>
      </c>
      <c r="B55" s="11">
        <v>0</v>
      </c>
      <c r="C55" s="269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340.61272244999998</v>
      </c>
      <c r="M55" s="11">
        <f>C73*21</f>
        <v>5.0020050150000002E-2</v>
      </c>
      <c r="N55" s="11">
        <f>D73*310</f>
        <v>2.9535648660000002</v>
      </c>
      <c r="O55" s="12"/>
      <c r="P55" s="16">
        <f t="shared" si="3"/>
        <v>343.61630736615001</v>
      </c>
      <c r="R55" s="359" t="s">
        <v>393</v>
      </c>
      <c r="S55" s="11">
        <v>0</v>
      </c>
      <c r="T55" s="269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340.61272244999998</v>
      </c>
      <c r="AD55" s="11">
        <f>T73*21</f>
        <v>5.0020050150000002E-2</v>
      </c>
      <c r="AE55" s="11">
        <f>U73*310</f>
        <v>2.9535648660000002</v>
      </c>
      <c r="AF55" s="12"/>
      <c r="AG55" s="16">
        <f t="shared" si="7"/>
        <v>343.61630736615001</v>
      </c>
    </row>
    <row r="56" spans="1:33" ht="26.4">
      <c r="A56" s="10" t="s">
        <v>160</v>
      </c>
      <c r="B56" s="11">
        <v>0</v>
      </c>
      <c r="C56" s="269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269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2.9179218156936719</v>
      </c>
      <c r="D57" s="9">
        <v>7.1255499131114801</v>
      </c>
      <c r="E57" s="9">
        <v>0</v>
      </c>
      <c r="F57" s="9">
        <v>0.45334750000000001</v>
      </c>
      <c r="G57" s="9">
        <v>16.680596179999998</v>
      </c>
      <c r="H57" s="9">
        <v>0</v>
      </c>
      <c r="I57" s="9">
        <v>0</v>
      </c>
      <c r="R57" s="358" t="s">
        <v>395</v>
      </c>
      <c r="S57" s="9">
        <v>0</v>
      </c>
      <c r="T57" s="9">
        <v>2.9179218156936719</v>
      </c>
      <c r="U57" s="9">
        <v>7.1255499131114801</v>
      </c>
      <c r="V57" s="9">
        <v>0</v>
      </c>
      <c r="W57" s="9">
        <v>0.45334750000000001</v>
      </c>
      <c r="X57" s="9">
        <v>16.680596179999998</v>
      </c>
      <c r="Y57" s="9">
        <v>0</v>
      </c>
      <c r="Z57" s="9">
        <v>0</v>
      </c>
    </row>
    <row r="58" spans="1:33">
      <c r="A58" s="10" t="s">
        <v>104</v>
      </c>
      <c r="B58" s="12"/>
      <c r="C58" s="123">
        <v>0.49072825800000003</v>
      </c>
      <c r="D58" s="11">
        <v>1.28278948E-2</v>
      </c>
      <c r="E58" s="12"/>
      <c r="F58" s="11">
        <v>0.45334750000000001</v>
      </c>
      <c r="G58" s="11">
        <v>16.680596179999998</v>
      </c>
      <c r="H58" s="11">
        <v>0</v>
      </c>
      <c r="I58" s="11">
        <v>0</v>
      </c>
      <c r="R58" s="359" t="s">
        <v>396</v>
      </c>
      <c r="S58" s="12"/>
      <c r="T58" s="123">
        <v>0.49072825800000003</v>
      </c>
      <c r="U58" s="11">
        <v>1.28278948E-2</v>
      </c>
      <c r="V58" s="12"/>
      <c r="W58" s="11">
        <v>0.45334750000000001</v>
      </c>
      <c r="X58" s="11">
        <v>16.680596179999998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269"/>
      <c r="D59" s="11">
        <v>4.9666036872729498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269"/>
      <c r="U59" s="11">
        <v>4.9666036872729498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269"/>
      <c r="D60" s="11">
        <v>1.9053459958926999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269"/>
      <c r="U60" s="11">
        <v>1.9053459958926999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269"/>
      <c r="D61" s="11">
        <v>0.24077233514583399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269"/>
      <c r="U61" s="11">
        <v>0.24077233514583399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23">
        <v>2.4271935576936721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23">
        <v>2.4271935576936721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-0.53956261281999895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-0.53956261281999895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-0.53956261281999895</v>
      </c>
      <c r="C64" s="269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-0.53956261281999895</v>
      </c>
      <c r="T64" s="269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4.3977840192000004</v>
      </c>
      <c r="C65" s="9">
        <v>23.506278750620972</v>
      </c>
      <c r="D65" s="9">
        <v>0.25163726158571398</v>
      </c>
      <c r="E65" s="9">
        <v>0</v>
      </c>
      <c r="F65" s="9">
        <v>0.31</v>
      </c>
      <c r="G65" s="9">
        <v>5.444</v>
      </c>
      <c r="H65" s="9">
        <v>0.12</v>
      </c>
      <c r="I65" s="9">
        <v>1.0999999999999999E-2</v>
      </c>
      <c r="R65" s="358" t="s">
        <v>403</v>
      </c>
      <c r="S65" s="9">
        <v>4.3977840192000004</v>
      </c>
      <c r="T65" s="9">
        <v>23.506278750620972</v>
      </c>
      <c r="U65" s="9">
        <v>0.25163726158571398</v>
      </c>
      <c r="V65" s="9">
        <v>0</v>
      </c>
      <c r="W65" s="9">
        <v>0.31</v>
      </c>
      <c r="X65" s="9">
        <v>5.444</v>
      </c>
      <c r="Y65" s="9">
        <v>0.12</v>
      </c>
      <c r="Z65" s="9">
        <v>1.0999999999999999E-2</v>
      </c>
    </row>
    <row r="66" spans="1:26">
      <c r="A66" s="10" t="s">
        <v>80</v>
      </c>
      <c r="B66" s="13">
        <v>0</v>
      </c>
      <c r="C66" s="13">
        <v>15.521792202404972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15.521792202404972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8.7000000000000008E-2</v>
      </c>
      <c r="D67" s="13">
        <v>5.2199999999999998E-3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8.7000000000000008E-2</v>
      </c>
      <c r="U67" s="13">
        <v>5.2199999999999998E-3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4.3977840192000004</v>
      </c>
      <c r="C68" s="13">
        <v>0.63355499999999998</v>
      </c>
      <c r="D68" s="13">
        <v>1.1403989999999999E-2</v>
      </c>
      <c r="E68" s="13">
        <v>0</v>
      </c>
      <c r="F68" s="13">
        <v>0.31</v>
      </c>
      <c r="G68" s="13">
        <v>5.444</v>
      </c>
      <c r="H68" s="13">
        <v>0.12</v>
      </c>
      <c r="I68" s="13">
        <v>1.0999999999999999E-2</v>
      </c>
      <c r="R68" s="358" t="s">
        <v>406</v>
      </c>
      <c r="S68" s="13">
        <v>4.3977840192000004</v>
      </c>
      <c r="T68" s="13">
        <v>0.63355499999999998</v>
      </c>
      <c r="U68" s="13">
        <v>1.1403989999999999E-2</v>
      </c>
      <c r="V68" s="13">
        <v>0</v>
      </c>
      <c r="W68" s="13">
        <v>0.31</v>
      </c>
      <c r="X68" s="13">
        <v>5.444</v>
      </c>
      <c r="Y68" s="13">
        <v>0.12</v>
      </c>
      <c r="Z68" s="13">
        <v>1.0999999999999999E-2</v>
      </c>
    </row>
    <row r="69" spans="1:26">
      <c r="A69" s="10" t="s">
        <v>92</v>
      </c>
      <c r="B69" s="13">
        <v>0</v>
      </c>
      <c r="C69" s="13">
        <v>7.2639315482159992</v>
      </c>
      <c r="D69" s="13">
        <v>0.235013271585714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7.2639315482159992</v>
      </c>
      <c r="U69" s="13">
        <v>0.235013271585714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269"/>
      <c r="D70" s="12"/>
      <c r="E70" s="12"/>
      <c r="F70" s="12"/>
      <c r="G70" s="12"/>
      <c r="H70" s="12"/>
      <c r="I70" s="12"/>
      <c r="R70" s="358"/>
      <c r="S70" s="12"/>
      <c r="T70" s="269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269"/>
      <c r="D71" s="12"/>
      <c r="E71" s="12"/>
      <c r="F71" s="12"/>
      <c r="G71" s="12"/>
      <c r="H71" s="12"/>
      <c r="I71" s="12"/>
      <c r="R71" s="358" t="s">
        <v>408</v>
      </c>
      <c r="S71" s="12"/>
      <c r="T71" s="269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340.61272244999998</v>
      </c>
      <c r="C72" s="9">
        <v>2.3819071500000002E-3</v>
      </c>
      <c r="D72" s="9">
        <v>9.5276286000000009E-3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R72" s="358" t="s">
        <v>409</v>
      </c>
      <c r="S72" s="9">
        <v>340.61272244999998</v>
      </c>
      <c r="T72" s="9">
        <v>2.3819071500000002E-3</v>
      </c>
      <c r="U72" s="9">
        <v>9.5276286000000009E-3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</row>
    <row r="73" spans="1:26" ht="26.4">
      <c r="A73" s="10" t="s">
        <v>159</v>
      </c>
      <c r="B73" s="11">
        <v>340.61272244999998</v>
      </c>
      <c r="C73" s="123">
        <v>2.3819071500000002E-3</v>
      </c>
      <c r="D73" s="11">
        <v>9.5276286000000009E-3</v>
      </c>
      <c r="E73" s="12"/>
      <c r="F73" s="11">
        <v>0</v>
      </c>
      <c r="G73" s="11">
        <v>0</v>
      </c>
      <c r="H73" s="11">
        <v>0</v>
      </c>
      <c r="I73" s="11">
        <v>0</v>
      </c>
      <c r="R73" s="359" t="s">
        <v>410</v>
      </c>
      <c r="S73" s="11">
        <v>340.61272244999998</v>
      </c>
      <c r="T73" s="123">
        <v>2.3819071500000002E-3</v>
      </c>
      <c r="U73" s="11">
        <v>9.5276286000000009E-3</v>
      </c>
      <c r="V73" s="12"/>
      <c r="W73" s="11">
        <v>0</v>
      </c>
      <c r="X73" s="11">
        <v>0</v>
      </c>
      <c r="Y73" s="11">
        <v>0</v>
      </c>
      <c r="Z73" s="11">
        <v>0</v>
      </c>
    </row>
    <row r="74" spans="1:26" ht="26.4">
      <c r="A74" s="10" t="s">
        <v>161</v>
      </c>
      <c r="B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A28" zoomScale="80" zoomScaleNormal="80" workbookViewId="0">
      <selection activeCell="AJ30" sqref="AJ30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15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15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190</v>
      </c>
    </row>
    <row r="2" spans="1:33" s="1" customFormat="1">
      <c r="A2" s="6" t="s">
        <v>1</v>
      </c>
      <c r="C2" s="154"/>
      <c r="K2" s="1" t="s">
        <v>135</v>
      </c>
      <c r="R2" s="1" t="s">
        <v>46</v>
      </c>
      <c r="T2" s="154"/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-2282.9113123231</v>
      </c>
      <c r="C4" s="9">
        <v>178.98345819434468</v>
      </c>
      <c r="D4" s="9">
        <v>8.1735920377636404</v>
      </c>
      <c r="E4" s="9">
        <v>208.221249171083</v>
      </c>
      <c r="F4" s="9">
        <v>29.276499239</v>
      </c>
      <c r="G4" s="9">
        <v>224.10617069599999</v>
      </c>
      <c r="H4" s="9">
        <v>35.380148834000003</v>
      </c>
      <c r="I4" s="9">
        <v>30.091913844</v>
      </c>
      <c r="K4" s="8" t="s">
        <v>138</v>
      </c>
      <c r="L4" s="14">
        <v>-2282.9113123231</v>
      </c>
      <c r="M4" s="14">
        <f>C4*21</f>
        <v>3758.6526220812384</v>
      </c>
      <c r="N4" s="14">
        <f t="shared" ref="N4:N10" si="0">D4*310</f>
        <v>2533.8135317067286</v>
      </c>
      <c r="O4" s="14">
        <v>208.221249171083</v>
      </c>
      <c r="P4" s="15">
        <f>SUM(L4:O4)</f>
        <v>4217.7760906359499</v>
      </c>
      <c r="Q4" s="17"/>
      <c r="R4" s="358" t="s">
        <v>344</v>
      </c>
      <c r="S4" s="9">
        <v>-2282.9113123231</v>
      </c>
      <c r="T4" s="9">
        <v>178.98345819434468</v>
      </c>
      <c r="U4" s="9">
        <v>8.1735920377636404</v>
      </c>
      <c r="V4" s="9">
        <v>208.221249171083</v>
      </c>
      <c r="W4" s="9">
        <v>29.276499239</v>
      </c>
      <c r="X4" s="9">
        <v>224.10617069599999</v>
      </c>
      <c r="Y4" s="9">
        <v>35.380148834000003</v>
      </c>
      <c r="Z4" s="9">
        <v>30.091913844</v>
      </c>
      <c r="AB4" s="358" t="s">
        <v>344</v>
      </c>
      <c r="AC4" s="14">
        <v>-2282.9113123231</v>
      </c>
      <c r="AD4" s="14">
        <f>T4*21</f>
        <v>3758.6526220812384</v>
      </c>
      <c r="AE4" s="14">
        <f t="shared" ref="AE4:AE10" si="1">U4*310</f>
        <v>2533.8135317067286</v>
      </c>
      <c r="AF4" s="14">
        <v>208.221249171083</v>
      </c>
      <c r="AG4" s="15">
        <f>SUM(AC4:AF4)</f>
        <v>4217.7760906359499</v>
      </c>
    </row>
    <row r="5" spans="1:33">
      <c r="A5" s="8" t="s">
        <v>73</v>
      </c>
      <c r="B5" s="9">
        <v>7718.3127526841599</v>
      </c>
      <c r="C5" s="9">
        <v>16.572396678815398</v>
      </c>
      <c r="D5" s="9">
        <v>0.36529432729248001</v>
      </c>
      <c r="E5" s="9">
        <v>0</v>
      </c>
      <c r="F5" s="9">
        <v>28.530173559000001</v>
      </c>
      <c r="G5" s="9">
        <v>202.582583236</v>
      </c>
      <c r="H5" s="9">
        <v>33.531747834000001</v>
      </c>
      <c r="I5" s="9">
        <v>30.077373844</v>
      </c>
      <c r="K5" s="8" t="s">
        <v>73</v>
      </c>
      <c r="L5" s="14">
        <v>7718.3127526841599</v>
      </c>
      <c r="M5" s="14">
        <f t="shared" ref="M5:M10" si="2">C5*21</f>
        <v>348.02033025512338</v>
      </c>
      <c r="N5" s="14">
        <f t="shared" si="0"/>
        <v>113.2412414606688</v>
      </c>
      <c r="O5" s="14">
        <v>0</v>
      </c>
      <c r="P5" s="15">
        <f t="shared" ref="P5:P56" si="3">SUM(L5:O5)</f>
        <v>8179.5743243999523</v>
      </c>
      <c r="R5" s="358" t="s">
        <v>345</v>
      </c>
      <c r="S5" s="9">
        <v>7718.3127526841599</v>
      </c>
      <c r="T5" s="9">
        <v>16.572396678815398</v>
      </c>
      <c r="U5" s="9">
        <v>0.36529432729248001</v>
      </c>
      <c r="V5" s="9">
        <v>0</v>
      </c>
      <c r="W5" s="9">
        <v>28.530173559000001</v>
      </c>
      <c r="X5" s="9">
        <v>202.582583236</v>
      </c>
      <c r="Y5" s="9">
        <v>33.531747834000001</v>
      </c>
      <c r="Z5" s="9">
        <v>30.077373844</v>
      </c>
      <c r="AB5" s="358" t="s">
        <v>345</v>
      </c>
      <c r="AC5" s="14">
        <v>7718.3127526841599</v>
      </c>
      <c r="AD5" s="14">
        <f t="shared" ref="AD5:AD10" si="4">T5*21</f>
        <v>348.02033025512338</v>
      </c>
      <c r="AE5" s="14">
        <f t="shared" si="1"/>
        <v>113.2412414606688</v>
      </c>
      <c r="AF5" s="14">
        <v>0</v>
      </c>
      <c r="AG5" s="15">
        <f t="shared" ref="AG5:AG51" si="5">SUM(AC5:AF5)</f>
        <v>8179.5743243999523</v>
      </c>
    </row>
    <row r="6" spans="1:33">
      <c r="A6" s="8" t="s">
        <v>77</v>
      </c>
      <c r="B6" s="9">
        <v>7709.4593940280802</v>
      </c>
      <c r="C6" s="9">
        <v>5.3803215826354007</v>
      </c>
      <c r="D6" s="9">
        <v>0.36529432729248001</v>
      </c>
      <c r="E6" s="9">
        <v>0</v>
      </c>
      <c r="F6" s="9">
        <v>28.530173559000001</v>
      </c>
      <c r="G6" s="9">
        <v>202.582583236</v>
      </c>
      <c r="H6" s="9">
        <v>19.607447833999998</v>
      </c>
      <c r="I6" s="9">
        <v>30.077373844</v>
      </c>
      <c r="K6" s="8" t="s">
        <v>77</v>
      </c>
      <c r="L6" s="14">
        <v>7709.4593940280802</v>
      </c>
      <c r="M6" s="14">
        <f t="shared" si="2"/>
        <v>112.98675323534341</v>
      </c>
      <c r="N6" s="14">
        <f t="shared" si="0"/>
        <v>113.2412414606688</v>
      </c>
      <c r="O6" s="14">
        <v>0</v>
      </c>
      <c r="P6" s="15">
        <f t="shared" si="3"/>
        <v>7935.6873887240927</v>
      </c>
      <c r="R6" s="358" t="s">
        <v>346</v>
      </c>
      <c r="S6" s="9">
        <v>7709.4593940280802</v>
      </c>
      <c r="T6" s="9">
        <v>5.3803215826354007</v>
      </c>
      <c r="U6" s="9">
        <v>0.36529432729248001</v>
      </c>
      <c r="V6" s="9">
        <v>0</v>
      </c>
      <c r="W6" s="9">
        <v>28.530173559000001</v>
      </c>
      <c r="X6" s="9">
        <v>202.582583236</v>
      </c>
      <c r="Y6" s="9">
        <v>19.607447833999998</v>
      </c>
      <c r="Z6" s="9">
        <v>30.077373844</v>
      </c>
      <c r="AB6" s="358" t="s">
        <v>346</v>
      </c>
      <c r="AC6" s="14">
        <v>7709.4593940280802</v>
      </c>
      <c r="AD6" s="14">
        <f t="shared" si="4"/>
        <v>112.98675323534341</v>
      </c>
      <c r="AE6" s="14">
        <f t="shared" si="1"/>
        <v>113.2412414606688</v>
      </c>
      <c r="AF6" s="14">
        <v>0</v>
      </c>
      <c r="AG6" s="15">
        <f t="shared" si="5"/>
        <v>7935.6873887240927</v>
      </c>
    </row>
    <row r="7" spans="1:33">
      <c r="A7" s="10" t="s">
        <v>81</v>
      </c>
      <c r="B7" s="11">
        <v>1228.96829118704</v>
      </c>
      <c r="C7" s="123">
        <v>2.2284542678800003E-2</v>
      </c>
      <c r="D7" s="11">
        <v>1.380029606076E-2</v>
      </c>
      <c r="E7" s="12"/>
      <c r="F7" s="11">
        <v>2.1289841310000002</v>
      </c>
      <c r="G7" s="11">
        <v>0.93677247100000005</v>
      </c>
      <c r="H7" s="11">
        <v>0.16559847</v>
      </c>
      <c r="I7" s="11">
        <v>13.355609785</v>
      </c>
      <c r="K7" s="10" t="s">
        <v>81</v>
      </c>
      <c r="L7" s="11">
        <v>1228.96829118704</v>
      </c>
      <c r="M7" s="13">
        <f t="shared" si="2"/>
        <v>0.46797539625480006</v>
      </c>
      <c r="N7" s="11">
        <f t="shared" si="0"/>
        <v>4.2780917788355994</v>
      </c>
      <c r="O7" s="12"/>
      <c r="P7" s="16">
        <f t="shared" si="3"/>
        <v>1233.7143583621305</v>
      </c>
      <c r="R7" s="359" t="s">
        <v>347</v>
      </c>
      <c r="S7" s="11">
        <v>1228.96829118704</v>
      </c>
      <c r="T7" s="123">
        <v>2.2284542678800003E-2</v>
      </c>
      <c r="U7" s="11">
        <v>1.380029606076E-2</v>
      </c>
      <c r="V7" s="12"/>
      <c r="W7" s="11">
        <v>2.1289841310000002</v>
      </c>
      <c r="X7" s="11">
        <v>0.93677247100000005</v>
      </c>
      <c r="Y7" s="11">
        <v>0.16559847</v>
      </c>
      <c r="Z7" s="11">
        <v>13.355609785</v>
      </c>
      <c r="AB7" s="359" t="s">
        <v>347</v>
      </c>
      <c r="AC7" s="11">
        <v>1228.96829118704</v>
      </c>
      <c r="AD7" s="13">
        <f t="shared" si="4"/>
        <v>0.46797539625480006</v>
      </c>
      <c r="AE7" s="11">
        <f t="shared" si="1"/>
        <v>4.2780917788355994</v>
      </c>
      <c r="AF7" s="12"/>
      <c r="AG7" s="16">
        <f t="shared" si="5"/>
        <v>1233.7143583621305</v>
      </c>
    </row>
    <row r="8" spans="1:33" ht="26.4">
      <c r="A8" s="10" t="s">
        <v>85</v>
      </c>
      <c r="B8" s="11">
        <v>530.34737652323997</v>
      </c>
      <c r="C8" s="123">
        <v>3.8338414896600011E-2</v>
      </c>
      <c r="D8" s="11">
        <v>6.0426561933200002E-3</v>
      </c>
      <c r="E8" s="12"/>
      <c r="F8" s="11">
        <v>1.223652731</v>
      </c>
      <c r="G8" s="11">
        <v>2.1297605019999999</v>
      </c>
      <c r="H8" s="11">
        <v>1.5931811789999999</v>
      </c>
      <c r="I8" s="11">
        <v>1.9314516289999999</v>
      </c>
      <c r="K8" s="10" t="s">
        <v>85</v>
      </c>
      <c r="L8" s="11">
        <v>530.34737652323997</v>
      </c>
      <c r="M8" s="13">
        <f t="shared" si="2"/>
        <v>0.80510671282860025</v>
      </c>
      <c r="N8" s="11">
        <f t="shared" si="0"/>
        <v>1.8732234199292002</v>
      </c>
      <c r="O8" s="12"/>
      <c r="P8" s="16">
        <f t="shared" si="3"/>
        <v>533.02570665599774</v>
      </c>
      <c r="R8" s="359" t="s">
        <v>348</v>
      </c>
      <c r="S8" s="11">
        <v>530.34737652323997</v>
      </c>
      <c r="T8" s="123">
        <v>3.8338414896600011E-2</v>
      </c>
      <c r="U8" s="11">
        <v>6.0426561933200002E-3</v>
      </c>
      <c r="V8" s="12"/>
      <c r="W8" s="11">
        <v>1.223652731</v>
      </c>
      <c r="X8" s="11">
        <v>2.1297605019999999</v>
      </c>
      <c r="Y8" s="11">
        <v>1.5931811789999999</v>
      </c>
      <c r="Z8" s="11">
        <v>1.9314516289999999</v>
      </c>
      <c r="AB8" s="359" t="s">
        <v>348</v>
      </c>
      <c r="AC8" s="11">
        <v>530.34737652323997</v>
      </c>
      <c r="AD8" s="13">
        <f t="shared" si="4"/>
        <v>0.80510671282860025</v>
      </c>
      <c r="AE8" s="11">
        <f t="shared" si="1"/>
        <v>1.8732234199292002</v>
      </c>
      <c r="AF8" s="12"/>
      <c r="AG8" s="16">
        <f t="shared" si="5"/>
        <v>533.02570665599774</v>
      </c>
    </row>
    <row r="9" spans="1:33">
      <c r="A9" s="10" t="s">
        <v>89</v>
      </c>
      <c r="B9" s="11">
        <v>3839.8142148000002</v>
      </c>
      <c r="C9" s="123">
        <v>0.96749766559999983</v>
      </c>
      <c r="D9" s="11">
        <v>0.3169267804</v>
      </c>
      <c r="E9" s="12"/>
      <c r="F9" s="11">
        <v>23.032699999999998</v>
      </c>
      <c r="G9" s="11">
        <v>67.656300000000002</v>
      </c>
      <c r="H9" s="11">
        <v>9.4681999999999995</v>
      </c>
      <c r="I9" s="11">
        <v>2.8799999999999999E-2</v>
      </c>
      <c r="K9" s="10" t="s">
        <v>89</v>
      </c>
      <c r="L9" s="11">
        <v>3839.8142148000002</v>
      </c>
      <c r="M9" s="13">
        <f t="shared" si="2"/>
        <v>20.317450977599997</v>
      </c>
      <c r="N9" s="11">
        <f t="shared" si="0"/>
        <v>98.247301923999999</v>
      </c>
      <c r="O9" s="12"/>
      <c r="P9" s="16">
        <f t="shared" si="3"/>
        <v>3958.3789677016002</v>
      </c>
      <c r="R9" s="359" t="s">
        <v>349</v>
      </c>
      <c r="S9" s="11">
        <v>3839.8142148000002</v>
      </c>
      <c r="T9" s="123">
        <v>0.96749766559999983</v>
      </c>
      <c r="U9" s="11">
        <v>0.3169267804</v>
      </c>
      <c r="V9" s="12"/>
      <c r="W9" s="11">
        <v>23.032699999999998</v>
      </c>
      <c r="X9" s="11">
        <v>67.656300000000002</v>
      </c>
      <c r="Y9" s="11">
        <v>9.4681999999999995</v>
      </c>
      <c r="Z9" s="11">
        <v>2.8799999999999999E-2</v>
      </c>
      <c r="AB9" s="359" t="s">
        <v>349</v>
      </c>
      <c r="AC9" s="11">
        <v>3839.8142148000002</v>
      </c>
      <c r="AD9" s="13">
        <f t="shared" si="4"/>
        <v>20.317450977599997</v>
      </c>
      <c r="AE9" s="11">
        <f t="shared" si="1"/>
        <v>98.247301923999999</v>
      </c>
      <c r="AF9" s="12"/>
      <c r="AG9" s="16">
        <f t="shared" si="5"/>
        <v>3958.3789677016002</v>
      </c>
    </row>
    <row r="10" spans="1:33">
      <c r="A10" s="10" t="s">
        <v>93</v>
      </c>
      <c r="B10" s="11">
        <v>2110.3295115177998</v>
      </c>
      <c r="C10" s="123">
        <v>4.3522009594600002</v>
      </c>
      <c r="D10" s="11">
        <v>2.85245946384E-2</v>
      </c>
      <c r="E10" s="12"/>
      <c r="F10" s="11">
        <v>2.1448366970000001</v>
      </c>
      <c r="G10" s="11">
        <v>131.859750263</v>
      </c>
      <c r="H10" s="11">
        <v>8.3804681849999998</v>
      </c>
      <c r="I10" s="11">
        <v>14.76151243</v>
      </c>
      <c r="K10" s="10" t="s">
        <v>93</v>
      </c>
      <c r="L10" s="11">
        <v>2110.3295115177998</v>
      </c>
      <c r="M10" s="13">
        <f t="shared" si="2"/>
        <v>91.396220148660007</v>
      </c>
      <c r="N10" s="11">
        <f t="shared" si="0"/>
        <v>8.8426243379040006</v>
      </c>
      <c r="O10" s="12"/>
      <c r="P10" s="16">
        <f t="shared" si="3"/>
        <v>2210.568356004364</v>
      </c>
      <c r="R10" s="359" t="s">
        <v>350</v>
      </c>
      <c r="S10" s="11">
        <v>2110.3295115177998</v>
      </c>
      <c r="T10" s="123">
        <v>4.3522009594600002</v>
      </c>
      <c r="U10" s="11">
        <v>2.85245946384E-2</v>
      </c>
      <c r="V10" s="12"/>
      <c r="W10" s="11">
        <v>2.1448366970000001</v>
      </c>
      <c r="X10" s="11">
        <v>131.859750263</v>
      </c>
      <c r="Y10" s="11">
        <v>8.3804681849999998</v>
      </c>
      <c r="Z10" s="11">
        <v>14.76151243</v>
      </c>
      <c r="AB10" s="359" t="s">
        <v>350</v>
      </c>
      <c r="AC10" s="11">
        <v>2110.3295115177998</v>
      </c>
      <c r="AD10" s="13">
        <f t="shared" si="4"/>
        <v>91.396220148660007</v>
      </c>
      <c r="AE10" s="11">
        <f t="shared" si="1"/>
        <v>8.8426243379040006</v>
      </c>
      <c r="AF10" s="12"/>
      <c r="AG10" s="16">
        <f t="shared" si="5"/>
        <v>2210.568356004364</v>
      </c>
    </row>
    <row r="11" spans="1:33">
      <c r="A11" s="8" t="s">
        <v>96</v>
      </c>
      <c r="B11" s="9">
        <v>8.8533586560829995</v>
      </c>
      <c r="C11" s="9">
        <v>11.192075096180002</v>
      </c>
      <c r="D11" s="9">
        <v>0</v>
      </c>
      <c r="E11" s="9">
        <v>0</v>
      </c>
      <c r="F11" s="9">
        <v>0</v>
      </c>
      <c r="G11" s="9">
        <v>0</v>
      </c>
      <c r="H11" s="9">
        <v>13.924300000000001</v>
      </c>
      <c r="I11" s="9">
        <v>0</v>
      </c>
      <c r="K11" s="8" t="s">
        <v>96</v>
      </c>
      <c r="L11" s="14">
        <v>8.8533586560829995</v>
      </c>
      <c r="M11" s="14">
        <f>C11*21</f>
        <v>235.03357701978004</v>
      </c>
      <c r="N11" s="14">
        <v>0</v>
      </c>
      <c r="O11" s="14">
        <v>0</v>
      </c>
      <c r="P11" s="15">
        <f t="shared" si="3"/>
        <v>243.88693567586304</v>
      </c>
      <c r="R11" s="358" t="s">
        <v>351</v>
      </c>
      <c r="S11" s="9">
        <v>8.8533586560829995</v>
      </c>
      <c r="T11" s="9">
        <v>11.192075096180002</v>
      </c>
      <c r="U11" s="9">
        <v>0</v>
      </c>
      <c r="V11" s="9">
        <v>0</v>
      </c>
      <c r="W11" s="9">
        <v>0</v>
      </c>
      <c r="X11" s="9">
        <v>0</v>
      </c>
      <c r="Y11" s="9">
        <v>13.924300000000001</v>
      </c>
      <c r="Z11" s="9">
        <v>0</v>
      </c>
      <c r="AB11" s="358" t="s">
        <v>351</v>
      </c>
      <c r="AC11" s="14">
        <v>8.8533586560829995</v>
      </c>
      <c r="AD11" s="14">
        <f>T11*21</f>
        <v>235.03357701978004</v>
      </c>
      <c r="AE11" s="14">
        <v>0</v>
      </c>
      <c r="AF11" s="14">
        <v>0</v>
      </c>
      <c r="AG11" s="15">
        <f t="shared" si="5"/>
        <v>243.88693567586304</v>
      </c>
    </row>
    <row r="12" spans="1:33">
      <c r="A12" s="10" t="s">
        <v>99</v>
      </c>
      <c r="B12" s="11">
        <v>5.9135352000000001</v>
      </c>
      <c r="C12" s="123">
        <v>2.0204943440000003</v>
      </c>
      <c r="D12" s="11">
        <v>0</v>
      </c>
      <c r="E12" s="12"/>
      <c r="F12" s="11">
        <v>0</v>
      </c>
      <c r="G12" s="11">
        <v>0</v>
      </c>
      <c r="H12" s="11">
        <v>2.0848</v>
      </c>
      <c r="I12" s="11">
        <v>0</v>
      </c>
      <c r="K12" s="10" t="s">
        <v>99</v>
      </c>
      <c r="L12" s="11">
        <v>5.9135352000000001</v>
      </c>
      <c r="M12" s="11">
        <f>C12*21</f>
        <v>42.430381224000008</v>
      </c>
      <c r="N12" s="11">
        <v>0</v>
      </c>
      <c r="O12" s="12"/>
      <c r="P12" s="16">
        <f t="shared" si="3"/>
        <v>48.343916424000007</v>
      </c>
      <c r="R12" s="359" t="s">
        <v>352</v>
      </c>
      <c r="S12" s="11">
        <v>5.9135352000000001</v>
      </c>
      <c r="T12" s="123">
        <v>2.0204943440000003</v>
      </c>
      <c r="U12" s="11">
        <v>0</v>
      </c>
      <c r="V12" s="12"/>
      <c r="W12" s="11">
        <v>0</v>
      </c>
      <c r="X12" s="11">
        <v>0</v>
      </c>
      <c r="Y12" s="11">
        <v>2.0848</v>
      </c>
      <c r="Z12" s="11">
        <v>0</v>
      </c>
      <c r="AB12" s="359" t="s">
        <v>352</v>
      </c>
      <c r="AC12" s="11">
        <v>5.9135352000000001</v>
      </c>
      <c r="AD12" s="11">
        <f>T12*21</f>
        <v>42.430381224000008</v>
      </c>
      <c r="AE12" s="11">
        <v>0</v>
      </c>
      <c r="AF12" s="12"/>
      <c r="AG12" s="16">
        <f t="shared" si="5"/>
        <v>48.343916424000007</v>
      </c>
    </row>
    <row r="13" spans="1:33">
      <c r="A13" s="10" t="s">
        <v>102</v>
      </c>
      <c r="B13" s="11">
        <v>2.9398234560829999</v>
      </c>
      <c r="C13" s="123">
        <v>9.1715807521800006</v>
      </c>
      <c r="D13" s="11">
        <v>0</v>
      </c>
      <c r="E13" s="12"/>
      <c r="F13" s="11">
        <v>0</v>
      </c>
      <c r="G13" s="11">
        <v>0</v>
      </c>
      <c r="H13" s="11">
        <v>11.839499999999999</v>
      </c>
      <c r="I13" s="11">
        <v>0</v>
      </c>
      <c r="K13" s="10" t="s">
        <v>102</v>
      </c>
      <c r="L13" s="11">
        <v>2.9398234560829999</v>
      </c>
      <c r="M13" s="11">
        <f>C13*21</f>
        <v>192.60319579578001</v>
      </c>
      <c r="N13" s="11">
        <v>0</v>
      </c>
      <c r="O13" s="12"/>
      <c r="P13" s="16">
        <f t="shared" si="3"/>
        <v>195.543019251863</v>
      </c>
      <c r="R13" s="359" t="s">
        <v>353</v>
      </c>
      <c r="S13" s="11">
        <v>2.9398234560829999</v>
      </c>
      <c r="T13" s="123">
        <v>9.1715807521800006</v>
      </c>
      <c r="U13" s="11">
        <v>0</v>
      </c>
      <c r="V13" s="12"/>
      <c r="W13" s="11">
        <v>0</v>
      </c>
      <c r="X13" s="11">
        <v>0</v>
      </c>
      <c r="Y13" s="11">
        <v>11.839499999999999</v>
      </c>
      <c r="Z13" s="11">
        <v>0</v>
      </c>
      <c r="AB13" s="359" t="s">
        <v>353</v>
      </c>
      <c r="AC13" s="11">
        <v>2.9398234560829999</v>
      </c>
      <c r="AD13" s="11">
        <f>T13*21</f>
        <v>192.60319579578001</v>
      </c>
      <c r="AE13" s="11">
        <v>0</v>
      </c>
      <c r="AF13" s="12"/>
      <c r="AG13" s="16">
        <f t="shared" si="5"/>
        <v>195.543019251863</v>
      </c>
    </row>
    <row r="14" spans="1:33" ht="26.4">
      <c r="A14" s="10" t="s">
        <v>140</v>
      </c>
      <c r="B14" s="11">
        <v>0</v>
      </c>
      <c r="C14" s="123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23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949.19053320334604</v>
      </c>
      <c r="M15" s="14">
        <f>C16*21</f>
        <v>0</v>
      </c>
      <c r="N15" s="14">
        <f>D16*310</f>
        <v>3.0845000000000002</v>
      </c>
      <c r="O15" s="14">
        <v>208.221249171083</v>
      </c>
      <c r="P15" s="15">
        <f t="shared" si="3"/>
        <v>1160.496282374429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949.19053320334604</v>
      </c>
      <c r="AD15" s="14">
        <f>T16*21</f>
        <v>0</v>
      </c>
      <c r="AE15" s="14">
        <f>U16*310</f>
        <v>3.0845000000000002</v>
      </c>
      <c r="AF15" s="14">
        <v>208.221249171083</v>
      </c>
      <c r="AG15" s="15">
        <f t="shared" si="5"/>
        <v>1160.496282374429</v>
      </c>
    </row>
    <row r="16" spans="1:33" ht="26.4">
      <c r="A16" s="8" t="s">
        <v>74</v>
      </c>
      <c r="B16" s="9">
        <v>949.19053320334604</v>
      </c>
      <c r="C16" s="9">
        <v>0</v>
      </c>
      <c r="D16" s="9">
        <v>9.9500000000000005E-3</v>
      </c>
      <c r="E16" s="9">
        <v>208.221249171083</v>
      </c>
      <c r="F16" s="9">
        <v>6.9699999999999996E-3</v>
      </c>
      <c r="G16" s="9">
        <v>3.6089999999999997E-2</v>
      </c>
      <c r="H16" s="9">
        <v>1.733401</v>
      </c>
      <c r="I16" s="9">
        <v>4.5399999999999998E-3</v>
      </c>
      <c r="K16" s="8" t="s">
        <v>78</v>
      </c>
      <c r="L16" s="14">
        <v>934.66315084667997</v>
      </c>
      <c r="M16" s="14">
        <v>0</v>
      </c>
      <c r="N16" s="14">
        <v>0</v>
      </c>
      <c r="O16" s="14">
        <v>0</v>
      </c>
      <c r="P16" s="15">
        <f t="shared" si="3"/>
        <v>934.66315084667997</v>
      </c>
      <c r="R16" s="358" t="s">
        <v>356</v>
      </c>
      <c r="S16" s="9">
        <v>949.19053320334604</v>
      </c>
      <c r="T16" s="9">
        <v>0</v>
      </c>
      <c r="U16" s="9">
        <v>9.9500000000000005E-3</v>
      </c>
      <c r="V16" s="9">
        <v>208.221249171083</v>
      </c>
      <c r="W16" s="9">
        <v>6.9699999999999996E-3</v>
      </c>
      <c r="X16" s="9">
        <v>3.6089999999999997E-2</v>
      </c>
      <c r="Y16" s="9">
        <v>1.733401</v>
      </c>
      <c r="Z16" s="9">
        <v>4.5399999999999998E-3</v>
      </c>
      <c r="AB16" s="358" t="s">
        <v>357</v>
      </c>
      <c r="AC16" s="14">
        <v>934.66315084667997</v>
      </c>
      <c r="AD16" s="14">
        <v>0</v>
      </c>
      <c r="AE16" s="14">
        <v>0</v>
      </c>
      <c r="AF16" s="14">
        <v>0</v>
      </c>
      <c r="AG16" s="15">
        <f t="shared" si="5"/>
        <v>934.66315084667997</v>
      </c>
    </row>
    <row r="17" spans="1:33">
      <c r="A17" s="8" t="s">
        <v>78</v>
      </c>
      <c r="B17" s="9">
        <v>934.66315084667997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886.86687651415195</v>
      </c>
      <c r="M17" s="12"/>
      <c r="N17" s="12"/>
      <c r="O17" s="12"/>
      <c r="P17" s="16">
        <f t="shared" si="3"/>
        <v>886.86687651415195</v>
      </c>
      <c r="R17" s="358" t="s">
        <v>357</v>
      </c>
      <c r="S17" s="9">
        <v>934.66315084667997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886.86687651415195</v>
      </c>
      <c r="AD17" s="12"/>
      <c r="AE17" s="12"/>
      <c r="AF17" s="12"/>
      <c r="AG17" s="16">
        <f t="shared" si="5"/>
        <v>886.86687651415195</v>
      </c>
    </row>
    <row r="18" spans="1:33">
      <c r="A18" s="10" t="s">
        <v>82</v>
      </c>
      <c r="B18" s="11">
        <v>886.86687651415195</v>
      </c>
      <c r="C18" s="269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3.9156</v>
      </c>
      <c r="M18" s="12"/>
      <c r="N18" s="12"/>
      <c r="O18" s="12"/>
      <c r="P18" s="16">
        <f t="shared" si="3"/>
        <v>3.9156</v>
      </c>
      <c r="R18" s="359" t="s">
        <v>358</v>
      </c>
      <c r="S18" s="11">
        <v>886.86687651415195</v>
      </c>
      <c r="T18" s="269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3.9156</v>
      </c>
      <c r="AD18" s="12"/>
      <c r="AE18" s="12"/>
      <c r="AF18" s="12"/>
      <c r="AG18" s="16">
        <f t="shared" si="5"/>
        <v>3.9156</v>
      </c>
    </row>
    <row r="19" spans="1:33">
      <c r="A19" s="10" t="s">
        <v>86</v>
      </c>
      <c r="B19" s="11">
        <v>3.9156</v>
      </c>
      <c r="C19" s="269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23.395773693599999</v>
      </c>
      <c r="M19" s="12"/>
      <c r="N19" s="12"/>
      <c r="O19" s="12"/>
      <c r="P19" s="16">
        <f t="shared" si="3"/>
        <v>23.395773693599999</v>
      </c>
      <c r="R19" s="359" t="s">
        <v>359</v>
      </c>
      <c r="S19" s="11">
        <v>3.9156</v>
      </c>
      <c r="T19" s="269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23.395773693599999</v>
      </c>
      <c r="AD19" s="12"/>
      <c r="AE19" s="12"/>
      <c r="AF19" s="12"/>
      <c r="AG19" s="16">
        <f t="shared" si="5"/>
        <v>23.395773693599999</v>
      </c>
    </row>
    <row r="20" spans="1:33">
      <c r="A20" s="10" t="s">
        <v>90</v>
      </c>
      <c r="B20" s="11">
        <v>23.395773693599999</v>
      </c>
      <c r="C20" s="269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20.484900638928</v>
      </c>
      <c r="M20" s="12"/>
      <c r="N20" s="12"/>
      <c r="O20" s="12"/>
      <c r="P20" s="16">
        <f t="shared" si="3"/>
        <v>20.484900638928</v>
      </c>
      <c r="R20" s="359" t="s">
        <v>360</v>
      </c>
      <c r="S20" s="11">
        <v>23.395773693599999</v>
      </c>
      <c r="T20" s="269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20.484900638928</v>
      </c>
      <c r="AD20" s="12"/>
      <c r="AE20" s="12"/>
      <c r="AF20" s="12"/>
      <c r="AG20" s="16">
        <f t="shared" si="5"/>
        <v>20.484900638928</v>
      </c>
    </row>
    <row r="21" spans="1:33">
      <c r="A21" s="10" t="s">
        <v>94</v>
      </c>
      <c r="B21" s="11">
        <v>20.484900638928</v>
      </c>
      <c r="C21" s="269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3.7155689999999998E-2</v>
      </c>
      <c r="M21" s="14">
        <v>0</v>
      </c>
      <c r="N21" s="14">
        <v>0</v>
      </c>
      <c r="O21" s="14">
        <v>0</v>
      </c>
      <c r="P21" s="15">
        <f t="shared" si="3"/>
        <v>3.7155689999999998E-2</v>
      </c>
      <c r="R21" s="359" t="s">
        <v>361</v>
      </c>
      <c r="S21" s="11">
        <v>20.484900638928</v>
      </c>
      <c r="T21" s="269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3.7155689999999998E-2</v>
      </c>
      <c r="AD21" s="14">
        <v>0</v>
      </c>
      <c r="AE21" s="14">
        <v>0</v>
      </c>
      <c r="AF21" s="14">
        <v>0</v>
      </c>
      <c r="AG21" s="15">
        <f t="shared" si="5"/>
        <v>3.7155689999999998E-2</v>
      </c>
    </row>
    <row r="22" spans="1:33">
      <c r="A22" s="10" t="s">
        <v>141</v>
      </c>
      <c r="B22" s="11">
        <v>0</v>
      </c>
      <c r="C22" s="123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3.7155689999999998E-2</v>
      </c>
      <c r="M22" s="11">
        <v>0</v>
      </c>
      <c r="N22" s="12"/>
      <c r="O22" s="12"/>
      <c r="P22" s="16">
        <f t="shared" si="3"/>
        <v>3.7155689999999998E-2</v>
      </c>
      <c r="R22" s="359" t="s">
        <v>362</v>
      </c>
      <c r="S22" s="11">
        <v>0</v>
      </c>
      <c r="T22" s="123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3.7155689999999998E-2</v>
      </c>
      <c r="AD22" s="11">
        <v>0</v>
      </c>
      <c r="AE22" s="12"/>
      <c r="AF22" s="12"/>
      <c r="AG22" s="16">
        <f t="shared" si="5"/>
        <v>3.7155689999999998E-2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14.4902266666667</v>
      </c>
      <c r="M23" s="14">
        <v>0</v>
      </c>
      <c r="N23" s="14">
        <v>0</v>
      </c>
      <c r="O23" s="14">
        <v>0</v>
      </c>
      <c r="P23" s="15">
        <f t="shared" si="3"/>
        <v>14.4902266666667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14.4902266666667</v>
      </c>
      <c r="AD23" s="14">
        <v>0</v>
      </c>
      <c r="AE23" s="14">
        <v>0</v>
      </c>
      <c r="AF23" s="14">
        <v>0</v>
      </c>
      <c r="AG23" s="15">
        <f t="shared" si="5"/>
        <v>14.4902266666667</v>
      </c>
    </row>
    <row r="24" spans="1:33">
      <c r="A24" s="8" t="s">
        <v>97</v>
      </c>
      <c r="B24" s="9">
        <v>3.7155689999999998E-2</v>
      </c>
      <c r="C24" s="9">
        <v>0</v>
      </c>
      <c r="D24" s="9">
        <v>0</v>
      </c>
      <c r="E24" s="9">
        <v>0</v>
      </c>
      <c r="F24" s="9">
        <v>4.7000000000000002E-3</v>
      </c>
      <c r="G24" s="9">
        <v>2.3599999999999999E-2</v>
      </c>
      <c r="H24" s="9">
        <v>0</v>
      </c>
      <c r="I24" s="9">
        <v>0</v>
      </c>
      <c r="K24" s="10" t="s">
        <v>105</v>
      </c>
      <c r="L24" s="11">
        <v>14.446666666666699</v>
      </c>
      <c r="M24" s="12"/>
      <c r="N24" s="12"/>
      <c r="O24" s="12"/>
      <c r="P24" s="16">
        <f t="shared" si="3"/>
        <v>14.446666666666699</v>
      </c>
      <c r="R24" s="358" t="s">
        <v>364</v>
      </c>
      <c r="S24" s="9">
        <v>3.7155689999999998E-2</v>
      </c>
      <c r="T24" s="9">
        <v>0</v>
      </c>
      <c r="U24" s="9">
        <v>0</v>
      </c>
      <c r="V24" s="9">
        <v>0</v>
      </c>
      <c r="W24" s="9">
        <v>4.7000000000000002E-3</v>
      </c>
      <c r="X24" s="9">
        <v>2.3599999999999999E-2</v>
      </c>
      <c r="Y24" s="9">
        <v>0</v>
      </c>
      <c r="Z24" s="9">
        <v>0</v>
      </c>
      <c r="AB24" s="359" t="s">
        <v>368</v>
      </c>
      <c r="AC24" s="11">
        <v>14.446666666666699</v>
      </c>
      <c r="AD24" s="12"/>
      <c r="AE24" s="12"/>
      <c r="AF24" s="12"/>
      <c r="AG24" s="16">
        <f t="shared" si="5"/>
        <v>14.446666666666699</v>
      </c>
    </row>
    <row r="25" spans="1:33">
      <c r="A25" s="10" t="s">
        <v>100</v>
      </c>
      <c r="B25" s="11">
        <v>3.7155689999999998E-2</v>
      </c>
      <c r="C25" s="123">
        <v>0</v>
      </c>
      <c r="D25" s="12"/>
      <c r="E25" s="12"/>
      <c r="F25" s="11">
        <v>4.7000000000000002E-3</v>
      </c>
      <c r="G25" s="11">
        <v>2.3599999999999999E-2</v>
      </c>
      <c r="H25" s="11">
        <v>0</v>
      </c>
      <c r="I25" s="11">
        <v>0</v>
      </c>
      <c r="K25" s="10" t="s">
        <v>107</v>
      </c>
      <c r="L25" s="11">
        <v>4.3560000000000001E-2</v>
      </c>
      <c r="M25" s="12"/>
      <c r="N25" s="12"/>
      <c r="O25" s="12"/>
      <c r="P25" s="16">
        <f t="shared" si="3"/>
        <v>4.3560000000000001E-2</v>
      </c>
      <c r="R25" s="359" t="s">
        <v>365</v>
      </c>
      <c r="S25" s="11">
        <v>3.7155689999999998E-2</v>
      </c>
      <c r="T25" s="123">
        <v>0</v>
      </c>
      <c r="U25" s="12"/>
      <c r="V25" s="12"/>
      <c r="W25" s="11">
        <v>4.7000000000000002E-3</v>
      </c>
      <c r="X25" s="11">
        <v>2.3599999999999999E-2</v>
      </c>
      <c r="Y25" s="11">
        <v>0</v>
      </c>
      <c r="Z25" s="11">
        <v>0</v>
      </c>
      <c r="AB25" s="359" t="s">
        <v>369</v>
      </c>
      <c r="AC25" s="11">
        <v>4.3560000000000001E-2</v>
      </c>
      <c r="AD25" s="12"/>
      <c r="AE25" s="12"/>
      <c r="AF25" s="12"/>
      <c r="AG25" s="16">
        <f t="shared" si="5"/>
        <v>4.3560000000000001E-2</v>
      </c>
    </row>
    <row r="26" spans="1:33" ht="26.4">
      <c r="A26" s="122" t="s">
        <v>194</v>
      </c>
      <c r="B26" s="129">
        <v>0</v>
      </c>
      <c r="C26" s="123">
        <v>0</v>
      </c>
      <c r="D26" s="129">
        <v>0</v>
      </c>
      <c r="E26" s="129">
        <v>0</v>
      </c>
      <c r="F26" s="129">
        <v>0</v>
      </c>
      <c r="G26" s="129">
        <v>0</v>
      </c>
      <c r="H26" s="129">
        <v>0</v>
      </c>
      <c r="I26" s="129">
        <v>0</v>
      </c>
      <c r="K26" s="8" t="s">
        <v>109</v>
      </c>
      <c r="L26" s="14">
        <v>0</v>
      </c>
      <c r="M26" s="14">
        <v>0</v>
      </c>
      <c r="N26" s="14">
        <v>0</v>
      </c>
      <c r="O26" s="14">
        <v>208.221249171083</v>
      </c>
      <c r="P26" s="15">
        <f t="shared" si="3"/>
        <v>208.221249171083</v>
      </c>
      <c r="R26" s="359" t="s">
        <v>366</v>
      </c>
      <c r="S26" s="129">
        <v>0</v>
      </c>
      <c r="T26" s="123">
        <v>0</v>
      </c>
      <c r="U26" s="129">
        <v>0</v>
      </c>
      <c r="V26" s="129">
        <v>0</v>
      </c>
      <c r="W26" s="129">
        <v>0</v>
      </c>
      <c r="X26" s="129">
        <v>0</v>
      </c>
      <c r="Y26" s="129">
        <v>0</v>
      </c>
      <c r="Z26" s="129">
        <v>0</v>
      </c>
      <c r="AB26" s="358" t="s">
        <v>373</v>
      </c>
      <c r="AC26" s="14">
        <v>0</v>
      </c>
      <c r="AD26" s="14">
        <v>0</v>
      </c>
      <c r="AE26" s="14">
        <v>0</v>
      </c>
      <c r="AF26" s="14">
        <v>208.221249171083</v>
      </c>
      <c r="AG26" s="15">
        <f t="shared" si="5"/>
        <v>208.221249171083</v>
      </c>
    </row>
    <row r="27" spans="1:33" ht="26.4">
      <c r="A27" s="8" t="s">
        <v>103</v>
      </c>
      <c r="B27" s="9">
        <v>14.4902266666667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10" t="s">
        <v>111</v>
      </c>
      <c r="L27" s="12"/>
      <c r="M27" s="12"/>
      <c r="N27" s="12"/>
      <c r="O27" s="11">
        <v>138.87560417108301</v>
      </c>
      <c r="P27" s="16">
        <f t="shared" si="3"/>
        <v>138.87560417108301</v>
      </c>
      <c r="R27" s="358" t="s">
        <v>367</v>
      </c>
      <c r="S27" s="9">
        <v>14.4902266666667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B27" s="359" t="s">
        <v>374</v>
      </c>
      <c r="AC27" s="12"/>
      <c r="AD27" s="12"/>
      <c r="AE27" s="12"/>
      <c r="AF27" s="11">
        <v>138.87560417108301</v>
      </c>
      <c r="AG27" s="16">
        <f t="shared" si="5"/>
        <v>138.87560417108301</v>
      </c>
    </row>
    <row r="28" spans="1:33">
      <c r="A28" s="10" t="s">
        <v>105</v>
      </c>
      <c r="B28" s="11">
        <v>14.446666666666699</v>
      </c>
      <c r="C28" s="269"/>
      <c r="D28" s="12"/>
      <c r="E28" s="12"/>
      <c r="F28" s="11">
        <v>0</v>
      </c>
      <c r="G28" s="11">
        <v>0</v>
      </c>
      <c r="H28" s="11">
        <v>0</v>
      </c>
      <c r="I28" s="11">
        <v>0</v>
      </c>
      <c r="K28" s="10" t="s">
        <v>113</v>
      </c>
      <c r="L28" s="12"/>
      <c r="M28" s="12"/>
      <c r="N28" s="12"/>
      <c r="O28" s="11">
        <v>22.8762875</v>
      </c>
      <c r="P28" s="16">
        <f t="shared" si="3"/>
        <v>22.8762875</v>
      </c>
      <c r="R28" s="359" t="s">
        <v>368</v>
      </c>
      <c r="S28" s="11">
        <v>14.446666666666699</v>
      </c>
      <c r="T28" s="269"/>
      <c r="U28" s="12"/>
      <c r="V28" s="12"/>
      <c r="W28" s="11">
        <v>0</v>
      </c>
      <c r="X28" s="11">
        <v>0</v>
      </c>
      <c r="Y28" s="11">
        <v>0</v>
      </c>
      <c r="Z28" s="11">
        <v>0</v>
      </c>
      <c r="AB28" s="359" t="s">
        <v>375</v>
      </c>
      <c r="AC28" s="12"/>
      <c r="AD28" s="12"/>
      <c r="AE28" s="12"/>
      <c r="AF28" s="11">
        <v>22.8762875</v>
      </c>
      <c r="AG28" s="16">
        <f t="shared" si="5"/>
        <v>22.8762875</v>
      </c>
    </row>
    <row r="29" spans="1:33">
      <c r="A29" s="10" t="s">
        <v>107</v>
      </c>
      <c r="B29" s="11">
        <v>4.3560000000000001E-2</v>
      </c>
      <c r="C29" s="269"/>
      <c r="D29" s="12"/>
      <c r="E29" s="12"/>
      <c r="F29" s="11">
        <v>0</v>
      </c>
      <c r="G29" s="11">
        <v>0</v>
      </c>
      <c r="H29" s="11">
        <v>0</v>
      </c>
      <c r="I29" s="11">
        <v>0</v>
      </c>
      <c r="K29" s="10" t="s">
        <v>115</v>
      </c>
      <c r="L29" s="12"/>
      <c r="M29" s="12"/>
      <c r="N29" s="12"/>
      <c r="O29" s="11">
        <v>46.469357500000001</v>
      </c>
      <c r="P29" s="16">
        <f t="shared" si="3"/>
        <v>46.469357500000001</v>
      </c>
      <c r="R29" s="359" t="s">
        <v>369</v>
      </c>
      <c r="S29" s="11">
        <v>4.3560000000000001E-2</v>
      </c>
      <c r="T29" s="269"/>
      <c r="U29" s="12"/>
      <c r="V29" s="12"/>
      <c r="W29" s="11">
        <v>0</v>
      </c>
      <c r="X29" s="11">
        <v>0</v>
      </c>
      <c r="Y29" s="11">
        <v>0</v>
      </c>
      <c r="Z29" s="11">
        <v>0</v>
      </c>
      <c r="AB29" s="359" t="s">
        <v>379</v>
      </c>
      <c r="AC29" s="12"/>
      <c r="AD29" s="12"/>
      <c r="AE29" s="12"/>
      <c r="AF29" s="11">
        <v>46.469357500000001</v>
      </c>
      <c r="AG29" s="16">
        <f t="shared" si="5"/>
        <v>46.469357500000001</v>
      </c>
    </row>
    <row r="30" spans="1:33" ht="26.4">
      <c r="A30" s="122" t="s">
        <v>192</v>
      </c>
      <c r="B30" s="11">
        <v>0</v>
      </c>
      <c r="C30" s="269"/>
      <c r="D30" s="12"/>
      <c r="E30" s="12"/>
      <c r="F30" s="11">
        <v>0</v>
      </c>
      <c r="G30" s="11">
        <v>0</v>
      </c>
      <c r="H30" s="11">
        <v>0</v>
      </c>
      <c r="I30" s="11">
        <v>0</v>
      </c>
      <c r="K30" s="8" t="s">
        <v>147</v>
      </c>
      <c r="L30" s="14">
        <v>0</v>
      </c>
      <c r="M30" s="14">
        <v>0</v>
      </c>
      <c r="N30" s="14">
        <f>N31</f>
        <v>3.0845000000000002</v>
      </c>
      <c r="O30" s="14">
        <v>0</v>
      </c>
      <c r="P30" s="15">
        <f t="shared" si="3"/>
        <v>3.0845000000000002</v>
      </c>
      <c r="R30" s="359" t="s">
        <v>370</v>
      </c>
      <c r="S30" s="11">
        <v>0</v>
      </c>
      <c r="T30" s="269"/>
      <c r="U30" s="12"/>
      <c r="V30" s="12"/>
      <c r="W30" s="11">
        <v>0</v>
      </c>
      <c r="X30" s="11">
        <v>0</v>
      </c>
      <c r="Y30" s="11">
        <v>0</v>
      </c>
      <c r="Z30" s="11">
        <v>0</v>
      </c>
      <c r="AB30" s="358" t="s">
        <v>380</v>
      </c>
      <c r="AC30" s="14">
        <v>0</v>
      </c>
      <c r="AD30" s="14">
        <v>0</v>
      </c>
      <c r="AE30" s="14">
        <f>AE31</f>
        <v>3.0845000000000002</v>
      </c>
      <c r="AF30" s="14">
        <v>0</v>
      </c>
      <c r="AG30" s="15">
        <f t="shared" si="5"/>
        <v>3.0845000000000002</v>
      </c>
    </row>
    <row r="31" spans="1:33">
      <c r="A31" s="122" t="s">
        <v>193</v>
      </c>
      <c r="B31" s="11">
        <v>0</v>
      </c>
      <c r="C31" s="123">
        <v>0</v>
      </c>
      <c r="D31" s="12"/>
      <c r="E31" s="12"/>
      <c r="F31" s="11">
        <v>0</v>
      </c>
      <c r="G31" s="11">
        <v>0</v>
      </c>
      <c r="H31" s="11">
        <v>0</v>
      </c>
      <c r="I31" s="11">
        <v>0</v>
      </c>
      <c r="K31" s="10" t="s">
        <v>148</v>
      </c>
      <c r="L31" s="12"/>
      <c r="M31" s="12"/>
      <c r="N31" s="12">
        <f>D41*310</f>
        <v>3.0845000000000002</v>
      </c>
      <c r="O31" s="11"/>
      <c r="P31" s="16">
        <f t="shared" si="3"/>
        <v>3.0845000000000002</v>
      </c>
      <c r="R31" s="359" t="s">
        <v>371</v>
      </c>
      <c r="S31" s="11">
        <v>0</v>
      </c>
      <c r="T31" s="123">
        <v>0</v>
      </c>
      <c r="U31" s="12"/>
      <c r="V31" s="12"/>
      <c r="W31" s="11">
        <v>0</v>
      </c>
      <c r="X31" s="11">
        <v>0</v>
      </c>
      <c r="Y31" s="11">
        <v>0</v>
      </c>
      <c r="Z31" s="11">
        <v>0</v>
      </c>
      <c r="AB31" s="10" t="s">
        <v>412</v>
      </c>
      <c r="AC31" s="12"/>
      <c r="AD31" s="12"/>
      <c r="AE31" s="12">
        <f>U41*310</f>
        <v>3.0845000000000002</v>
      </c>
      <c r="AF31" s="11"/>
      <c r="AG31" s="16">
        <f t="shared" si="5"/>
        <v>3.0845000000000002</v>
      </c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-10954.623783305</v>
      </c>
      <c r="M32" s="14">
        <f>C46*21</f>
        <v>2903.6477258007258</v>
      </c>
      <c r="N32" s="14">
        <f>D46*310</f>
        <v>2336.594568796776</v>
      </c>
      <c r="O32" s="14">
        <v>0</v>
      </c>
      <c r="P32" s="15">
        <f t="shared" si="3"/>
        <v>-5714.3814887074986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-10954.623783305</v>
      </c>
      <c r="AD32" s="14">
        <f>T46*21</f>
        <v>2903.6477258007258</v>
      </c>
      <c r="AE32" s="14">
        <f>U46*310</f>
        <v>2336.594568796776</v>
      </c>
      <c r="AF32" s="14">
        <v>0</v>
      </c>
      <c r="AG32" s="15">
        <f t="shared" si="5"/>
        <v>-5714.3814887074986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208.221249171083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2842.86222129</v>
      </c>
      <c r="N33" s="14">
        <f>D47*310</f>
        <v>166.965247834839</v>
      </c>
      <c r="O33" s="14">
        <v>0</v>
      </c>
      <c r="P33" s="15">
        <f t="shared" si="3"/>
        <v>3009.8274691248389</v>
      </c>
      <c r="R33" s="358" t="s">
        <v>373</v>
      </c>
      <c r="S33" s="9">
        <v>0</v>
      </c>
      <c r="T33" s="9">
        <v>0</v>
      </c>
      <c r="U33" s="9">
        <v>0</v>
      </c>
      <c r="V33" s="9">
        <v>208.221249171083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2842.86222129</v>
      </c>
      <c r="AE33" s="14">
        <f>U47*310</f>
        <v>166.965247834839</v>
      </c>
      <c r="AF33" s="14">
        <v>0</v>
      </c>
      <c r="AG33" s="15">
        <f t="shared" si="5"/>
        <v>3009.8274691248389</v>
      </c>
    </row>
    <row r="34" spans="1:33">
      <c r="A34" s="10" t="s">
        <v>111</v>
      </c>
      <c r="B34" s="12"/>
      <c r="C34" s="269"/>
      <c r="D34" s="12"/>
      <c r="E34" s="11">
        <v>138.87560417108301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2762.7164249999996</v>
      </c>
      <c r="N34" s="12"/>
      <c r="O34" s="12"/>
      <c r="P34" s="16">
        <f t="shared" si="3"/>
        <v>2762.7164249999996</v>
      </c>
      <c r="R34" s="359" t="s">
        <v>374</v>
      </c>
      <c r="S34" s="12"/>
      <c r="T34" s="269"/>
      <c r="U34" s="12"/>
      <c r="V34" s="11">
        <v>138.87560417108301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2762.7164249999996</v>
      </c>
      <c r="AE34" s="12"/>
      <c r="AF34" s="12"/>
      <c r="AG34" s="16">
        <f t="shared" si="5"/>
        <v>2762.7164249999996</v>
      </c>
    </row>
    <row r="35" spans="1:33">
      <c r="A35" s="10" t="s">
        <v>113</v>
      </c>
      <c r="B35" s="12"/>
      <c r="C35" s="269"/>
      <c r="D35" s="12"/>
      <c r="E35" s="11">
        <v>22.8762875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80.145796289999993</v>
      </c>
      <c r="N35" s="11">
        <f>D49*310</f>
        <v>166.965247834839</v>
      </c>
      <c r="O35" s="12"/>
      <c r="P35" s="16">
        <f t="shared" si="3"/>
        <v>247.111044124839</v>
      </c>
      <c r="R35" s="359" t="s">
        <v>375</v>
      </c>
      <c r="S35" s="12"/>
      <c r="T35" s="269"/>
      <c r="U35" s="12"/>
      <c r="V35" s="11">
        <v>22.8762875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80.145796289999993</v>
      </c>
      <c r="AE35" s="11">
        <f>U49*310</f>
        <v>166.965247834839</v>
      </c>
      <c r="AF35" s="12"/>
      <c r="AG35" s="16">
        <f t="shared" si="5"/>
        <v>247.111044124839</v>
      </c>
    </row>
    <row r="36" spans="1:33">
      <c r="A36" s="10" t="s">
        <v>144</v>
      </c>
      <c r="B36" s="12"/>
      <c r="C36" s="269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-10954.1854228948</v>
      </c>
      <c r="M36" s="14">
        <v>0</v>
      </c>
      <c r="N36" s="14">
        <v>0</v>
      </c>
      <c r="O36" s="14">
        <v>0</v>
      </c>
      <c r="P36" s="15">
        <f t="shared" si="3"/>
        <v>-10954.1854228948</v>
      </c>
      <c r="R36" s="359" t="s">
        <v>376</v>
      </c>
      <c r="S36" s="12"/>
      <c r="T36" s="269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-10954.1854228948</v>
      </c>
      <c r="AD36" s="14">
        <v>0</v>
      </c>
      <c r="AE36" s="14">
        <v>0</v>
      </c>
      <c r="AF36" s="14">
        <v>0</v>
      </c>
      <c r="AG36" s="15">
        <f t="shared" si="5"/>
        <v>-10954.1854228948</v>
      </c>
    </row>
    <row r="37" spans="1:33">
      <c r="A37" s="10" t="s">
        <v>145</v>
      </c>
      <c r="B37" s="12"/>
      <c r="C37" s="269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-7489.2407895614497</v>
      </c>
      <c r="M37" s="12"/>
      <c r="N37" s="12"/>
      <c r="O37" s="12"/>
      <c r="P37" s="16">
        <f t="shared" si="3"/>
        <v>-7489.2407895614497</v>
      </c>
      <c r="R37" s="359" t="s">
        <v>377</v>
      </c>
      <c r="S37" s="12"/>
      <c r="T37" s="269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-7489.2407895614497</v>
      </c>
      <c r="AD37" s="12"/>
      <c r="AE37" s="12"/>
      <c r="AF37" s="12"/>
      <c r="AG37" s="16">
        <f t="shared" si="5"/>
        <v>-7489.2407895614497</v>
      </c>
    </row>
    <row r="38" spans="1:33">
      <c r="A38" s="10" t="s">
        <v>146</v>
      </c>
      <c r="B38" s="12"/>
      <c r="C38" s="269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-3464.9446333333299</v>
      </c>
      <c r="M38" s="12"/>
      <c r="N38" s="12"/>
      <c r="O38" s="12"/>
      <c r="P38" s="16">
        <f t="shared" si="3"/>
        <v>-3464.9446333333299</v>
      </c>
      <c r="R38" s="359" t="s">
        <v>378</v>
      </c>
      <c r="S38" s="12"/>
      <c r="T38" s="269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-3464.9446333333299</v>
      </c>
      <c r="AD38" s="12"/>
      <c r="AE38" s="12"/>
      <c r="AF38" s="12"/>
      <c r="AG38" s="16">
        <f t="shared" si="5"/>
        <v>-3464.9446333333299</v>
      </c>
    </row>
    <row r="39" spans="1:33" ht="26.4">
      <c r="A39" s="10" t="s">
        <v>115</v>
      </c>
      <c r="B39" s="12"/>
      <c r="C39" s="269"/>
      <c r="D39" s="12"/>
      <c r="E39" s="11">
        <v>46.469357500000001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60.78550451072519</v>
      </c>
      <c r="N39" s="14">
        <f>D57*310</f>
        <v>2169.6293209619344</v>
      </c>
      <c r="O39" s="14">
        <v>0</v>
      </c>
      <c r="P39" s="15">
        <f t="shared" si="3"/>
        <v>2230.4148254726597</v>
      </c>
      <c r="R39" s="359" t="s">
        <v>379</v>
      </c>
      <c r="S39" s="12"/>
      <c r="T39" s="269"/>
      <c r="U39" s="12"/>
      <c r="V39" s="11">
        <v>46.469357500000001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60.78550451072519</v>
      </c>
      <c r="AE39" s="14">
        <f>U57*310</f>
        <v>2169.6293209619344</v>
      </c>
      <c r="AF39" s="14">
        <v>0</v>
      </c>
      <c r="AG39" s="15">
        <f t="shared" si="5"/>
        <v>2230.4148254726597</v>
      </c>
    </row>
    <row r="40" spans="1:33" ht="26.4">
      <c r="A40" s="8" t="s">
        <v>147</v>
      </c>
      <c r="B40" s="9">
        <v>0</v>
      </c>
      <c r="C40" s="9">
        <v>0</v>
      </c>
      <c r="D40" s="9">
        <v>9.9500000000000005E-3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10.043371925999999</v>
      </c>
      <c r="N40" s="11">
        <f>D58*310</f>
        <v>3.8587683999999998</v>
      </c>
      <c r="O40" s="12"/>
      <c r="P40" s="16">
        <f t="shared" si="3"/>
        <v>13.902140325999998</v>
      </c>
      <c r="R40" s="358" t="s">
        <v>380</v>
      </c>
      <c r="S40" s="9">
        <v>0</v>
      </c>
      <c r="T40" s="9">
        <v>0</v>
      </c>
      <c r="U40" s="9">
        <v>9.9500000000000005E-3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10.043371925999999</v>
      </c>
      <c r="AE40" s="11">
        <f>U58*310</f>
        <v>3.8587683999999998</v>
      </c>
      <c r="AF40" s="12"/>
      <c r="AG40" s="16">
        <f t="shared" si="5"/>
        <v>13.902140325999998</v>
      </c>
    </row>
    <row r="41" spans="1:33" ht="26.4">
      <c r="A41" s="10" t="s">
        <v>148</v>
      </c>
      <c r="B41" s="12"/>
      <c r="C41" s="269"/>
      <c r="D41" s="11">
        <v>9.9500000000000005E-3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1564.2544729001422</v>
      </c>
      <c r="O41" s="12"/>
      <c r="P41" s="16">
        <f t="shared" si="3"/>
        <v>1564.2544729001422</v>
      </c>
      <c r="R41" s="10" t="s">
        <v>412</v>
      </c>
      <c r="S41" s="12"/>
      <c r="T41" s="269"/>
      <c r="U41" s="11">
        <v>9.9500000000000005E-3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1564.2544729001422</v>
      </c>
      <c r="AF41" s="12"/>
      <c r="AG41" s="16">
        <f t="shared" si="5"/>
        <v>1564.2544729001422</v>
      </c>
    </row>
    <row r="42" spans="1:33" ht="26.4">
      <c r="A42" s="10" t="s">
        <v>149</v>
      </c>
      <c r="B42" s="11">
        <v>0</v>
      </c>
      <c r="C42" s="123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525.23603059836557</v>
      </c>
      <c r="O42" s="12"/>
      <c r="P42" s="16">
        <f t="shared" si="3"/>
        <v>525.23603059836557</v>
      </c>
      <c r="R42" s="10" t="s">
        <v>413</v>
      </c>
      <c r="S42" s="11">
        <v>0</v>
      </c>
      <c r="T42" s="123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525.23603059836557</v>
      </c>
      <c r="AF42" s="12"/>
      <c r="AG42" s="16">
        <f t="shared" si="5"/>
        <v>525.23603059836557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2.2699999999999999E-3</v>
      </c>
      <c r="G43" s="9">
        <v>1.2489999999999999E-2</v>
      </c>
      <c r="H43" s="9">
        <v>1.733401</v>
      </c>
      <c r="I43" s="9">
        <v>4.5399999999999998E-3</v>
      </c>
      <c r="K43" s="10" t="s">
        <v>110</v>
      </c>
      <c r="L43" s="12"/>
      <c r="M43" s="12"/>
      <c r="N43" s="11">
        <f>D61*310</f>
        <v>76.280049063428052</v>
      </c>
      <c r="O43" s="12"/>
      <c r="P43" s="16">
        <f t="shared" si="3"/>
        <v>76.280049063428052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2.2699999999999999E-3</v>
      </c>
      <c r="X43" s="9">
        <v>1.2489999999999999E-2</v>
      </c>
      <c r="Y43" s="9">
        <v>1.733401</v>
      </c>
      <c r="Z43" s="9">
        <v>4.5399999999999998E-3</v>
      </c>
      <c r="AB43" s="359" t="s">
        <v>399</v>
      </c>
      <c r="AC43" s="12"/>
      <c r="AD43" s="12"/>
      <c r="AE43" s="11">
        <f>U61*310</f>
        <v>76.280049063428052</v>
      </c>
      <c r="AF43" s="12"/>
      <c r="AG43" s="16">
        <f t="shared" si="5"/>
        <v>76.280049063428052</v>
      </c>
    </row>
    <row r="44" spans="1:33">
      <c r="A44" s="10" t="s">
        <v>151</v>
      </c>
      <c r="B44" s="11">
        <v>0</v>
      </c>
      <c r="C44" s="123">
        <v>0</v>
      </c>
      <c r="D44" s="12"/>
      <c r="E44" s="12"/>
      <c r="F44" s="11">
        <v>2.2699999999999999E-3</v>
      </c>
      <c r="G44" s="11">
        <v>1.2489999999999999E-2</v>
      </c>
      <c r="H44" s="11">
        <v>4.5399999999999998E-3</v>
      </c>
      <c r="I44" s="11">
        <v>4.5399999999999998E-3</v>
      </c>
      <c r="K44" s="10" t="s">
        <v>112</v>
      </c>
      <c r="L44" s="12"/>
      <c r="M44" s="11">
        <f>C62*21</f>
        <v>50.742132584725191</v>
      </c>
      <c r="N44" s="12"/>
      <c r="O44" s="12"/>
      <c r="P44" s="16">
        <f t="shared" si="3"/>
        <v>50.742132584725191</v>
      </c>
      <c r="R44" s="359" t="s">
        <v>382</v>
      </c>
      <c r="S44" s="11">
        <v>0</v>
      </c>
      <c r="T44" s="123">
        <v>0</v>
      </c>
      <c r="U44" s="12"/>
      <c r="V44" s="12"/>
      <c r="W44" s="11">
        <v>2.2699999999999999E-3</v>
      </c>
      <c r="X44" s="11">
        <v>1.2489999999999999E-2</v>
      </c>
      <c r="Y44" s="11">
        <v>4.5399999999999998E-3</v>
      </c>
      <c r="Z44" s="11">
        <v>4.5399999999999998E-3</v>
      </c>
      <c r="AB44" s="359" t="s">
        <v>400</v>
      </c>
      <c r="AC44" s="12"/>
      <c r="AD44" s="11">
        <f>T62*21</f>
        <v>50.742132584725191</v>
      </c>
      <c r="AE44" s="12"/>
      <c r="AF44" s="12"/>
      <c r="AG44" s="16">
        <f t="shared" si="5"/>
        <v>50.742132584725191</v>
      </c>
    </row>
    <row r="45" spans="1:33">
      <c r="A45" s="10" t="s">
        <v>152</v>
      </c>
      <c r="B45" s="11">
        <v>0</v>
      </c>
      <c r="C45" s="123">
        <v>0</v>
      </c>
      <c r="D45" s="12"/>
      <c r="E45" s="12"/>
      <c r="F45" s="11">
        <v>0</v>
      </c>
      <c r="G45" s="11">
        <v>0</v>
      </c>
      <c r="H45" s="11">
        <v>1.728861</v>
      </c>
      <c r="I45" s="11">
        <v>0</v>
      </c>
      <c r="K45" s="8" t="s">
        <v>114</v>
      </c>
      <c r="L45" s="14">
        <v>-0.438360410234991</v>
      </c>
      <c r="M45" s="14">
        <v>0</v>
      </c>
      <c r="N45" s="14">
        <v>0</v>
      </c>
      <c r="O45" s="14">
        <v>0</v>
      </c>
      <c r="P45" s="15">
        <f t="shared" si="3"/>
        <v>-0.438360410234991</v>
      </c>
      <c r="R45" s="359" t="s">
        <v>383</v>
      </c>
      <c r="S45" s="11">
        <v>0</v>
      </c>
      <c r="T45" s="123">
        <v>0</v>
      </c>
      <c r="U45" s="12"/>
      <c r="V45" s="12"/>
      <c r="W45" s="11">
        <v>0</v>
      </c>
      <c r="X45" s="11">
        <v>0</v>
      </c>
      <c r="Y45" s="11">
        <v>1.728861</v>
      </c>
      <c r="Z45" s="11">
        <v>0</v>
      </c>
      <c r="AB45" s="358" t="s">
        <v>401</v>
      </c>
      <c r="AC45" s="14">
        <v>-0.438360410234991</v>
      </c>
      <c r="AD45" s="14">
        <v>0</v>
      </c>
      <c r="AE45" s="14">
        <v>0</v>
      </c>
      <c r="AF45" s="14">
        <v>0</v>
      </c>
      <c r="AG45" s="15">
        <f t="shared" si="5"/>
        <v>-0.438360410234991</v>
      </c>
    </row>
    <row r="46" spans="1:33" ht="26.4">
      <c r="A46" s="8" t="s">
        <v>75</v>
      </c>
      <c r="B46" s="9">
        <v>-10954.623783305</v>
      </c>
      <c r="C46" s="9">
        <v>138.26893932384408</v>
      </c>
      <c r="D46" s="9">
        <v>7.5374018348283096</v>
      </c>
      <c r="E46" s="9">
        <v>0</v>
      </c>
      <c r="F46" s="9">
        <v>0.44235567999999997</v>
      </c>
      <c r="G46" s="9">
        <v>16.277497459999999</v>
      </c>
      <c r="H46" s="9">
        <v>0</v>
      </c>
      <c r="I46" s="9">
        <v>0</v>
      </c>
      <c r="K46" s="10" t="s">
        <v>116</v>
      </c>
      <c r="L46" s="11">
        <v>-0.438360410234991</v>
      </c>
      <c r="M46" s="12"/>
      <c r="N46" s="12"/>
      <c r="O46" s="12"/>
      <c r="P46" s="16">
        <f t="shared" si="3"/>
        <v>-0.438360410234991</v>
      </c>
      <c r="R46" s="358" t="s">
        <v>384</v>
      </c>
      <c r="S46" s="9">
        <v>-10954.623783305</v>
      </c>
      <c r="T46" s="9">
        <v>138.26893932384408</v>
      </c>
      <c r="U46" s="9">
        <v>7.5374018348283096</v>
      </c>
      <c r="V46" s="9">
        <v>0</v>
      </c>
      <c r="W46" s="9">
        <v>0.44235567999999997</v>
      </c>
      <c r="X46" s="9">
        <v>16.277497459999999</v>
      </c>
      <c r="Y46" s="9">
        <v>0</v>
      </c>
      <c r="Z46" s="9">
        <v>0</v>
      </c>
      <c r="AB46" s="359" t="s">
        <v>402</v>
      </c>
      <c r="AC46" s="11">
        <v>-0.438360410234991</v>
      </c>
      <c r="AD46" s="12"/>
      <c r="AE46" s="12"/>
      <c r="AF46" s="12"/>
      <c r="AG46" s="16">
        <f t="shared" si="5"/>
        <v>-0.438360410234991</v>
      </c>
    </row>
    <row r="47" spans="1:33">
      <c r="A47" s="8" t="s">
        <v>79</v>
      </c>
      <c r="B47" s="9">
        <v>0</v>
      </c>
      <c r="C47" s="9">
        <v>135.37439148999999</v>
      </c>
      <c r="D47" s="9">
        <v>0.53859757366077099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4.2091850944000004</v>
      </c>
      <c r="M47" s="14">
        <f>C65*21</f>
        <v>506.98456602538948</v>
      </c>
      <c r="N47" s="14">
        <f>D65*310</f>
        <v>80.893221449285662</v>
      </c>
      <c r="O47" s="14">
        <v>0</v>
      </c>
      <c r="P47" s="15">
        <f t="shared" si="3"/>
        <v>592.08697256907521</v>
      </c>
      <c r="R47" s="358" t="s">
        <v>385</v>
      </c>
      <c r="S47" s="9">
        <v>0</v>
      </c>
      <c r="T47" s="9">
        <v>135.37439148999999</v>
      </c>
      <c r="U47" s="9">
        <v>0.53859757366077099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4.2091850944000004</v>
      </c>
      <c r="AD47" s="14">
        <f>T65*21</f>
        <v>506.98456602538948</v>
      </c>
      <c r="AE47" s="14">
        <f>U65*310</f>
        <v>80.893221449285662</v>
      </c>
      <c r="AF47" s="14">
        <v>0</v>
      </c>
      <c r="AG47" s="15">
        <f t="shared" si="5"/>
        <v>592.08697256907521</v>
      </c>
    </row>
    <row r="48" spans="1:33">
      <c r="A48" s="10" t="s">
        <v>83</v>
      </c>
      <c r="B48" s="12"/>
      <c r="C48" s="123">
        <v>131.55792499999998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333.7587752478255</v>
      </c>
      <c r="N48" s="13">
        <v>0</v>
      </c>
      <c r="O48" s="13">
        <v>0</v>
      </c>
      <c r="P48" s="16">
        <f t="shared" si="3"/>
        <v>333.7587752478255</v>
      </c>
      <c r="R48" s="359" t="s">
        <v>386</v>
      </c>
      <c r="S48" s="12"/>
      <c r="T48" s="123">
        <v>131.55792499999998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333.7587752478255</v>
      </c>
      <c r="AE48" s="13">
        <v>0</v>
      </c>
      <c r="AF48" s="13">
        <v>0</v>
      </c>
      <c r="AG48" s="16">
        <f t="shared" si="5"/>
        <v>333.7587752478255</v>
      </c>
    </row>
    <row r="49" spans="1:33">
      <c r="A49" s="10" t="s">
        <v>87</v>
      </c>
      <c r="B49" s="12"/>
      <c r="C49" s="123">
        <v>3.8164664899999994</v>
      </c>
      <c r="D49" s="11">
        <v>0.53859757366077099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1.6547999999999998</v>
      </c>
      <c r="N49" s="13">
        <f>D67*310</f>
        <v>1.4656800000000001</v>
      </c>
      <c r="O49" s="13">
        <v>0</v>
      </c>
      <c r="P49" s="16">
        <f t="shared" si="3"/>
        <v>3.1204799999999997</v>
      </c>
      <c r="R49" s="359" t="s">
        <v>387</v>
      </c>
      <c r="S49" s="12"/>
      <c r="T49" s="123">
        <v>3.8164664899999994</v>
      </c>
      <c r="U49" s="11">
        <v>0.53859757366077099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1.6547999999999998</v>
      </c>
      <c r="AE49" s="13">
        <f>U67*310</f>
        <v>1.4656800000000001</v>
      </c>
      <c r="AF49" s="13">
        <v>0</v>
      </c>
      <c r="AG49" s="16">
        <f t="shared" si="5"/>
        <v>3.1204799999999997</v>
      </c>
    </row>
    <row r="50" spans="1:33" ht="26.4">
      <c r="A50" s="8" t="s">
        <v>91</v>
      </c>
      <c r="B50" s="9">
        <v>-10954.1854228948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4.2091850944000004</v>
      </c>
      <c r="M50" s="13">
        <f>C68*21</f>
        <v>12.734084999999999</v>
      </c>
      <c r="N50" s="13">
        <f>D68*310</f>
        <v>3.3836282999999998</v>
      </c>
      <c r="O50" s="13">
        <v>0</v>
      </c>
      <c r="P50" s="16">
        <f t="shared" si="3"/>
        <v>20.326898394399997</v>
      </c>
      <c r="R50" s="358" t="s">
        <v>388</v>
      </c>
      <c r="S50" s="9">
        <v>-10954.1854228948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4.2091850944000004</v>
      </c>
      <c r="AD50" s="13">
        <f>T68*21</f>
        <v>12.734084999999999</v>
      </c>
      <c r="AE50" s="13">
        <f>U68*310</f>
        <v>3.3836282999999998</v>
      </c>
      <c r="AF50" s="13">
        <v>0</v>
      </c>
      <c r="AG50" s="16">
        <f t="shared" si="5"/>
        <v>20.326898394399997</v>
      </c>
    </row>
    <row r="51" spans="1:33">
      <c r="A51" s="10" t="s">
        <v>95</v>
      </c>
      <c r="B51" s="11">
        <v>-7489.2407895614497</v>
      </c>
      <c r="C51" s="269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158.83690577756397</v>
      </c>
      <c r="N51" s="13">
        <f>D69*310</f>
        <v>76.043913149285672</v>
      </c>
      <c r="O51" s="13">
        <v>0</v>
      </c>
      <c r="P51" s="16">
        <f t="shared" si="3"/>
        <v>234.88081892684966</v>
      </c>
      <c r="R51" s="359" t="s">
        <v>389</v>
      </c>
      <c r="S51" s="11">
        <v>-7489.2407895614497</v>
      </c>
      <c r="T51" s="269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158.83690577756397</v>
      </c>
      <c r="AE51" s="13">
        <f>U69*310</f>
        <v>76.043913149285672</v>
      </c>
      <c r="AF51" s="13">
        <v>0</v>
      </c>
      <c r="AG51" s="16">
        <f t="shared" si="5"/>
        <v>234.88081892684966</v>
      </c>
    </row>
    <row r="52" spans="1:33">
      <c r="A52" s="10" t="s">
        <v>98</v>
      </c>
      <c r="B52" s="11">
        <v>-3464.9446333333299</v>
      </c>
      <c r="C52" s="269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-3464.9446333333299</v>
      </c>
      <c r="T52" s="269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269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269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269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300.05375400000003</v>
      </c>
      <c r="M54" s="9">
        <f>C72*21</f>
        <v>4.4063837999999994E-2</v>
      </c>
      <c r="N54" s="9">
        <f>D72*310</f>
        <v>2.60186472</v>
      </c>
      <c r="O54" s="9">
        <v>0</v>
      </c>
      <c r="P54" s="16">
        <f t="shared" si="3"/>
        <v>302.69968255800001</v>
      </c>
      <c r="R54" s="359" t="s">
        <v>392</v>
      </c>
      <c r="S54" s="11">
        <v>0</v>
      </c>
      <c r="T54" s="269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300.05375400000003</v>
      </c>
      <c r="AD54" s="9">
        <f>T72*21</f>
        <v>4.4063837999999994E-2</v>
      </c>
      <c r="AE54" s="9">
        <f>U72*310</f>
        <v>2.60186472</v>
      </c>
      <c r="AF54" s="9">
        <v>0</v>
      </c>
      <c r="AG54" s="16">
        <f t="shared" ref="AG54:AG56" si="6">SUM(AC54:AF54)</f>
        <v>302.69968255800001</v>
      </c>
    </row>
    <row r="55" spans="1:33" ht="26.4">
      <c r="A55" s="10" t="s">
        <v>158</v>
      </c>
      <c r="B55" s="11">
        <v>0</v>
      </c>
      <c r="C55" s="269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300.05375400000003</v>
      </c>
      <c r="M55" s="11">
        <f>C73*21</f>
        <v>4.4063837999999994E-2</v>
      </c>
      <c r="N55" s="11">
        <f>D73*310</f>
        <v>2.60186472</v>
      </c>
      <c r="O55" s="12"/>
      <c r="P55" s="16">
        <f t="shared" si="3"/>
        <v>302.69968255800001</v>
      </c>
      <c r="R55" s="359" t="s">
        <v>393</v>
      </c>
      <c r="S55" s="11">
        <v>0</v>
      </c>
      <c r="T55" s="269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300.05375400000003</v>
      </c>
      <c r="AD55" s="11">
        <f>T73*21</f>
        <v>4.4063837999999994E-2</v>
      </c>
      <c r="AE55" s="11">
        <f>U73*310</f>
        <v>2.60186472</v>
      </c>
      <c r="AF55" s="12"/>
      <c r="AG55" s="16">
        <f t="shared" si="6"/>
        <v>302.69968255800001</v>
      </c>
    </row>
    <row r="56" spans="1:33" ht="26.4">
      <c r="A56" s="10" t="s">
        <v>160</v>
      </c>
      <c r="B56" s="11">
        <v>0</v>
      </c>
      <c r="C56" s="269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269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6"/>
        <v>0</v>
      </c>
    </row>
    <row r="57" spans="1:33" ht="26.4">
      <c r="A57" s="8" t="s">
        <v>101</v>
      </c>
      <c r="B57" s="9">
        <v>0</v>
      </c>
      <c r="C57" s="9">
        <v>2.8945478338440567</v>
      </c>
      <c r="D57" s="9">
        <v>6.9988042611675301</v>
      </c>
      <c r="E57" s="9">
        <v>0</v>
      </c>
      <c r="F57" s="9">
        <v>0.44235567999999997</v>
      </c>
      <c r="G57" s="9">
        <v>16.277497459999999</v>
      </c>
      <c r="H57" s="9">
        <v>0</v>
      </c>
      <c r="I57" s="9">
        <v>0</v>
      </c>
      <c r="R57" s="358" t="s">
        <v>395</v>
      </c>
      <c r="S57" s="9">
        <v>0</v>
      </c>
      <c r="T57" s="9">
        <v>2.8945478338440567</v>
      </c>
      <c r="U57" s="9">
        <v>6.9988042611675301</v>
      </c>
      <c r="V57" s="9">
        <v>0</v>
      </c>
      <c r="W57" s="9">
        <v>0.44235567999999997</v>
      </c>
      <c r="X57" s="9">
        <v>16.277497459999999</v>
      </c>
      <c r="Y57" s="9">
        <v>0</v>
      </c>
      <c r="Z57" s="9">
        <v>0</v>
      </c>
    </row>
    <row r="58" spans="1:33">
      <c r="A58" s="10" t="s">
        <v>104</v>
      </c>
      <c r="B58" s="12"/>
      <c r="C58" s="123">
        <v>0.47825580599999995</v>
      </c>
      <c r="D58" s="11">
        <v>1.2447639999999999E-2</v>
      </c>
      <c r="E58" s="12"/>
      <c r="F58" s="11">
        <v>0.44235567999999997</v>
      </c>
      <c r="G58" s="11">
        <v>16.277497459999999</v>
      </c>
      <c r="H58" s="11">
        <v>0</v>
      </c>
      <c r="I58" s="11">
        <v>0</v>
      </c>
      <c r="R58" s="359" t="s">
        <v>396</v>
      </c>
      <c r="S58" s="12"/>
      <c r="T58" s="123">
        <v>0.47825580599999995</v>
      </c>
      <c r="U58" s="11">
        <v>1.2447639999999999E-2</v>
      </c>
      <c r="V58" s="12"/>
      <c r="W58" s="11">
        <v>0.44235567999999997</v>
      </c>
      <c r="X58" s="11">
        <v>16.277497459999999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269"/>
      <c r="D59" s="11">
        <v>5.0459821706456198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269"/>
      <c r="U59" s="11">
        <v>5.0459821706456198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269"/>
      <c r="D60" s="11">
        <v>1.69430977612376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269"/>
      <c r="U60" s="11">
        <v>1.69430977612376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269"/>
      <c r="D61" s="11">
        <v>0.24606467439815499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269"/>
      <c r="U61" s="11">
        <v>0.24606467439815499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23">
        <v>2.4162920278440567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23">
        <v>2.4162920278440567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-0.438360410234991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-0.438360410234991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-0.438360410234991</v>
      </c>
      <c r="C64" s="269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-0.438360410234991</v>
      </c>
      <c r="T64" s="269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4.2091850944000004</v>
      </c>
      <c r="C65" s="9">
        <v>24.142122191685214</v>
      </c>
      <c r="D65" s="9">
        <v>0.26094587564285698</v>
      </c>
      <c r="E65" s="9">
        <v>0</v>
      </c>
      <c r="F65" s="9">
        <v>0.29699999999999999</v>
      </c>
      <c r="G65" s="9">
        <v>5.21</v>
      </c>
      <c r="H65" s="9">
        <v>0.115</v>
      </c>
      <c r="I65" s="9">
        <v>0.01</v>
      </c>
      <c r="R65" s="358" t="s">
        <v>403</v>
      </c>
      <c r="S65" s="9">
        <v>4.2091850944000004</v>
      </c>
      <c r="T65" s="9">
        <v>24.142122191685214</v>
      </c>
      <c r="U65" s="9">
        <v>0.26094587564285698</v>
      </c>
      <c r="V65" s="9">
        <v>0</v>
      </c>
      <c r="W65" s="9">
        <v>0.29699999999999999</v>
      </c>
      <c r="X65" s="9">
        <v>5.21</v>
      </c>
      <c r="Y65" s="9">
        <v>0.115</v>
      </c>
      <c r="Z65" s="9">
        <v>0.01</v>
      </c>
    </row>
    <row r="66" spans="1:26">
      <c r="A66" s="10" t="s">
        <v>80</v>
      </c>
      <c r="B66" s="13">
        <v>0</v>
      </c>
      <c r="C66" s="13">
        <v>15.893275011801215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15.893275011801215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7.8799999999999995E-2</v>
      </c>
      <c r="D67" s="13">
        <v>4.7280000000000004E-3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7.8799999999999995E-2</v>
      </c>
      <c r="U67" s="13">
        <v>4.7280000000000004E-3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4.2091850944000004</v>
      </c>
      <c r="C68" s="13">
        <v>0.60638499999999995</v>
      </c>
      <c r="D68" s="13">
        <v>1.091493E-2</v>
      </c>
      <c r="E68" s="13">
        <v>0</v>
      </c>
      <c r="F68" s="13">
        <v>0.29699999999999999</v>
      </c>
      <c r="G68" s="13">
        <v>5.21</v>
      </c>
      <c r="H68" s="13">
        <v>0.115</v>
      </c>
      <c r="I68" s="13">
        <v>0.01</v>
      </c>
      <c r="R68" s="358" t="s">
        <v>406</v>
      </c>
      <c r="S68" s="13">
        <v>4.2091850944000004</v>
      </c>
      <c r="T68" s="13">
        <v>0.60638499999999995</v>
      </c>
      <c r="U68" s="13">
        <v>1.091493E-2</v>
      </c>
      <c r="V68" s="13">
        <v>0</v>
      </c>
      <c r="W68" s="13">
        <v>0.29699999999999999</v>
      </c>
      <c r="X68" s="13">
        <v>5.21</v>
      </c>
      <c r="Y68" s="13">
        <v>0.115</v>
      </c>
      <c r="Z68" s="13">
        <v>0.01</v>
      </c>
    </row>
    <row r="69" spans="1:26">
      <c r="A69" s="10" t="s">
        <v>92</v>
      </c>
      <c r="B69" s="13">
        <v>0</v>
      </c>
      <c r="C69" s="13">
        <v>7.5636621798839991</v>
      </c>
      <c r="D69" s="13">
        <v>0.24530294564285701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7.5636621798839991</v>
      </c>
      <c r="U69" s="13">
        <v>0.24530294564285701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269"/>
      <c r="D70" s="12"/>
      <c r="E70" s="12"/>
      <c r="F70" s="12"/>
      <c r="G70" s="12"/>
      <c r="H70" s="12"/>
      <c r="I70" s="12"/>
      <c r="R70" s="358"/>
      <c r="S70" s="12"/>
      <c r="T70" s="269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269"/>
      <c r="D71" s="12"/>
      <c r="E71" s="12"/>
      <c r="F71" s="12"/>
      <c r="G71" s="12"/>
      <c r="H71" s="12"/>
      <c r="I71" s="12"/>
      <c r="R71" s="358" t="s">
        <v>408</v>
      </c>
      <c r="S71" s="12"/>
      <c r="T71" s="269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300.05375400000003</v>
      </c>
      <c r="C72" s="9">
        <v>2.0982779999999999E-3</v>
      </c>
      <c r="D72" s="9">
        <v>8.3931119999999994E-3</v>
      </c>
      <c r="E72" s="9">
        <v>0</v>
      </c>
      <c r="F72" s="9">
        <v>1.3608</v>
      </c>
      <c r="G72" s="9">
        <v>0.89870000000000005</v>
      </c>
      <c r="H72" s="9">
        <v>0.1789</v>
      </c>
      <c r="I72" s="9">
        <v>0.08</v>
      </c>
      <c r="R72" s="358" t="s">
        <v>409</v>
      </c>
      <c r="S72" s="9">
        <v>300.05375400000003</v>
      </c>
      <c r="T72" s="9">
        <v>2.0982779999999999E-3</v>
      </c>
      <c r="U72" s="9">
        <v>8.3931119999999994E-3</v>
      </c>
      <c r="V72" s="9">
        <v>0</v>
      </c>
      <c r="W72" s="9">
        <v>1.3608</v>
      </c>
      <c r="X72" s="9">
        <v>0.89870000000000005</v>
      </c>
      <c r="Y72" s="9">
        <v>0.1789</v>
      </c>
      <c r="Z72" s="9">
        <v>0.08</v>
      </c>
    </row>
    <row r="73" spans="1:26" ht="26.4">
      <c r="A73" s="10" t="s">
        <v>159</v>
      </c>
      <c r="B73" s="11">
        <v>300.05375400000003</v>
      </c>
      <c r="C73" s="123">
        <v>2.0982779999999999E-3</v>
      </c>
      <c r="D73" s="11">
        <v>8.3931119999999994E-3</v>
      </c>
      <c r="E73" s="12"/>
      <c r="F73" s="11">
        <v>1.3608</v>
      </c>
      <c r="G73" s="11">
        <v>0.89870000000000005</v>
      </c>
      <c r="H73" s="11">
        <v>0.1789</v>
      </c>
      <c r="I73" s="11">
        <v>0.08</v>
      </c>
      <c r="R73" s="359" t="s">
        <v>410</v>
      </c>
      <c r="S73" s="11">
        <v>300.05375400000003</v>
      </c>
      <c r="T73" s="123">
        <v>2.0982779999999999E-3</v>
      </c>
      <c r="U73" s="11">
        <v>8.3931119999999994E-3</v>
      </c>
      <c r="V73" s="12"/>
      <c r="W73" s="11">
        <v>1.3608</v>
      </c>
      <c r="X73" s="11">
        <v>0.89870000000000005</v>
      </c>
      <c r="Y73" s="11">
        <v>0.1789</v>
      </c>
      <c r="Z73" s="11">
        <v>0.08</v>
      </c>
    </row>
    <row r="74" spans="1:26" ht="26.4">
      <c r="A74" s="10" t="s">
        <v>161</v>
      </c>
      <c r="B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zoomScale="70" zoomScaleNormal="70" workbookViewId="0">
      <selection activeCell="B3" sqref="B3:I3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15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27.6640625" style="4" customWidth="1"/>
    <col min="18" max="18" width="47.6640625" style="4" customWidth="1"/>
    <col min="19" max="19" width="16.21875" style="4" customWidth="1"/>
    <col min="20" max="20" width="7.33203125" style="15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191</v>
      </c>
    </row>
    <row r="2" spans="1:33" s="1" customFormat="1">
      <c r="A2" s="6" t="s">
        <v>1</v>
      </c>
      <c r="C2" s="154"/>
      <c r="K2" s="1" t="s">
        <v>135</v>
      </c>
      <c r="R2" s="340" t="s">
        <v>46</v>
      </c>
      <c r="T2" s="154"/>
      <c r="AB2" s="340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Q3" s="339"/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-2896.0276879040598</v>
      </c>
      <c r="C4" s="9">
        <v>183.61046625086357</v>
      </c>
      <c r="D4" s="9">
        <v>8.2699187252829809</v>
      </c>
      <c r="E4" s="9">
        <v>227.72330990994999</v>
      </c>
      <c r="F4" s="9">
        <v>27.160108193999999</v>
      </c>
      <c r="G4" s="9">
        <v>223.275968245</v>
      </c>
      <c r="H4" s="9">
        <v>33.248227524000001</v>
      </c>
      <c r="I4" s="9">
        <v>48.328730729</v>
      </c>
      <c r="K4" s="8" t="s">
        <v>138</v>
      </c>
      <c r="L4" s="14">
        <v>-2896.0276879040598</v>
      </c>
      <c r="M4" s="14">
        <f>C4*21</f>
        <v>3855.8197912681348</v>
      </c>
      <c r="N4" s="14">
        <f t="shared" ref="N4:N10" si="0">D4*310</f>
        <v>2563.674804837724</v>
      </c>
      <c r="O4" s="14">
        <v>227.72330990994999</v>
      </c>
      <c r="P4" s="15">
        <f>SUM(L4:O4)</f>
        <v>3751.1902181117489</v>
      </c>
      <c r="Q4" s="17"/>
      <c r="R4" s="358" t="s">
        <v>344</v>
      </c>
      <c r="S4" s="9">
        <v>-2896.0276879040598</v>
      </c>
      <c r="T4" s="9">
        <v>183.61046625086357</v>
      </c>
      <c r="U4" s="9">
        <v>8.2699187252829809</v>
      </c>
      <c r="V4" s="9">
        <v>227.72330990994999</v>
      </c>
      <c r="W4" s="9">
        <v>27.160108193999999</v>
      </c>
      <c r="X4" s="9">
        <v>223.275968245</v>
      </c>
      <c r="Y4" s="9">
        <v>33.248227524000001</v>
      </c>
      <c r="Z4" s="9">
        <v>48.328730729</v>
      </c>
      <c r="AB4" s="358" t="s">
        <v>344</v>
      </c>
      <c r="AC4" s="14">
        <v>-2896.0276879040598</v>
      </c>
      <c r="AD4" s="14">
        <f>T4*21</f>
        <v>3855.8197912681348</v>
      </c>
      <c r="AE4" s="14">
        <f t="shared" ref="AE4:AE10" si="1">U4*310</f>
        <v>2563.674804837724</v>
      </c>
      <c r="AF4" s="14">
        <v>227.72330990994999</v>
      </c>
      <c r="AG4" s="15">
        <f>SUM(AC4:AF4)</f>
        <v>3751.1902181117489</v>
      </c>
    </row>
    <row r="5" spans="1:33">
      <c r="A5" s="8" t="s">
        <v>73</v>
      </c>
      <c r="B5" s="9">
        <v>7155.2919885205401</v>
      </c>
      <c r="C5" s="9">
        <v>18.477588520313997</v>
      </c>
      <c r="D5" s="9">
        <v>0.33828328444479999</v>
      </c>
      <c r="E5" s="9">
        <v>0</v>
      </c>
      <c r="F5" s="9">
        <v>26.400835294</v>
      </c>
      <c r="G5" s="9">
        <v>201.391055765</v>
      </c>
      <c r="H5" s="9">
        <v>31.910716524000001</v>
      </c>
      <c r="I5" s="9">
        <v>48.311790729000002</v>
      </c>
      <c r="K5" s="8" t="s">
        <v>73</v>
      </c>
      <c r="L5" s="14">
        <v>7155.2919885205401</v>
      </c>
      <c r="M5" s="14">
        <f t="shared" ref="M5:M10" si="2">C5*21</f>
        <v>388.02935892659394</v>
      </c>
      <c r="N5" s="14">
        <f t="shared" si="0"/>
        <v>104.867818177888</v>
      </c>
      <c r="O5" s="14">
        <v>0</v>
      </c>
      <c r="P5" s="15">
        <f t="shared" ref="P5:P56" si="3">SUM(L5:O5)</f>
        <v>7648.1891656250218</v>
      </c>
      <c r="R5" s="358" t="s">
        <v>345</v>
      </c>
      <c r="S5" s="9">
        <v>7155.2919885205401</v>
      </c>
      <c r="T5" s="9">
        <v>18.477588520313997</v>
      </c>
      <c r="U5" s="9">
        <v>0.33828328444479999</v>
      </c>
      <c r="V5" s="9">
        <v>0</v>
      </c>
      <c r="W5" s="9">
        <v>26.400835294</v>
      </c>
      <c r="X5" s="9">
        <v>201.391055765</v>
      </c>
      <c r="Y5" s="9">
        <v>31.910716524000001</v>
      </c>
      <c r="Z5" s="9">
        <v>48.311790729000002</v>
      </c>
      <c r="AB5" s="358" t="s">
        <v>345</v>
      </c>
      <c r="AC5" s="14">
        <v>7155.2919885205401</v>
      </c>
      <c r="AD5" s="14">
        <f t="shared" ref="AD5:AD10" si="4">T5*21</f>
        <v>388.02935892659394</v>
      </c>
      <c r="AE5" s="14">
        <f t="shared" si="1"/>
        <v>104.867818177888</v>
      </c>
      <c r="AF5" s="14">
        <v>0</v>
      </c>
      <c r="AG5" s="15">
        <f t="shared" ref="AG5:AG30" si="5">SUM(AC5:AF5)</f>
        <v>7648.1891656250218</v>
      </c>
    </row>
    <row r="6" spans="1:33">
      <c r="A6" s="8" t="s">
        <v>77</v>
      </c>
      <c r="B6" s="9">
        <v>7137.4168001571998</v>
      </c>
      <c r="C6" s="9">
        <v>4.8482654323940002</v>
      </c>
      <c r="D6" s="9">
        <v>0.33828328444479999</v>
      </c>
      <c r="E6" s="9">
        <v>0</v>
      </c>
      <c r="F6" s="9">
        <v>26.400835294</v>
      </c>
      <c r="G6" s="9">
        <v>201.391055765</v>
      </c>
      <c r="H6" s="9">
        <v>17.721196524</v>
      </c>
      <c r="I6" s="9">
        <v>48.311790729000002</v>
      </c>
      <c r="K6" s="8" t="s">
        <v>77</v>
      </c>
      <c r="L6" s="14">
        <v>7137.4168001571998</v>
      </c>
      <c r="M6" s="14">
        <f t="shared" si="2"/>
        <v>101.81357408027401</v>
      </c>
      <c r="N6" s="14">
        <f t="shared" si="0"/>
        <v>104.867818177888</v>
      </c>
      <c r="O6" s="14">
        <v>0</v>
      </c>
      <c r="P6" s="15">
        <f t="shared" si="3"/>
        <v>7344.0981924153612</v>
      </c>
      <c r="R6" s="358" t="s">
        <v>346</v>
      </c>
      <c r="S6" s="9">
        <v>7137.4168001571998</v>
      </c>
      <c r="T6" s="9">
        <v>4.8482654323940002</v>
      </c>
      <c r="U6" s="9">
        <v>0.33828328444479999</v>
      </c>
      <c r="V6" s="9">
        <v>0</v>
      </c>
      <c r="W6" s="9">
        <v>26.400835294</v>
      </c>
      <c r="X6" s="9">
        <v>201.391055765</v>
      </c>
      <c r="Y6" s="9">
        <v>17.721196524</v>
      </c>
      <c r="Z6" s="9">
        <v>48.311790729000002</v>
      </c>
      <c r="AB6" s="358" t="s">
        <v>346</v>
      </c>
      <c r="AC6" s="14">
        <v>7137.4168001571998</v>
      </c>
      <c r="AD6" s="14">
        <f t="shared" si="4"/>
        <v>101.81357408027401</v>
      </c>
      <c r="AE6" s="14">
        <f t="shared" si="1"/>
        <v>104.867818177888</v>
      </c>
      <c r="AF6" s="14">
        <v>0</v>
      </c>
      <c r="AG6" s="15">
        <f t="shared" si="5"/>
        <v>7344.0981924153612</v>
      </c>
    </row>
    <row r="7" spans="1:33">
      <c r="A7" s="10" t="s">
        <v>81</v>
      </c>
      <c r="B7" s="11">
        <v>1476.4985276072</v>
      </c>
      <c r="C7" s="123">
        <v>1.9378273743999998E-2</v>
      </c>
      <c r="D7" s="11">
        <v>1.94579132448E-2</v>
      </c>
      <c r="E7" s="12"/>
      <c r="F7" s="11">
        <v>4.0460184039999998</v>
      </c>
      <c r="G7" s="11">
        <v>1.655462435</v>
      </c>
      <c r="H7" s="11">
        <v>0.16884385599999999</v>
      </c>
      <c r="I7" s="11">
        <v>29.608964968999999</v>
      </c>
      <c r="K7" s="10" t="s">
        <v>81</v>
      </c>
      <c r="L7" s="11">
        <v>1476.4985276072</v>
      </c>
      <c r="M7" s="13">
        <f t="shared" si="2"/>
        <v>0.40694374862399996</v>
      </c>
      <c r="N7" s="11">
        <f t="shared" si="0"/>
        <v>6.0319531058880003</v>
      </c>
      <c r="O7" s="12"/>
      <c r="P7" s="16">
        <f t="shared" si="3"/>
        <v>1482.937424461712</v>
      </c>
      <c r="R7" s="359" t="s">
        <v>347</v>
      </c>
      <c r="S7" s="11">
        <v>1476.4985276072</v>
      </c>
      <c r="T7" s="123">
        <v>1.9378273743999998E-2</v>
      </c>
      <c r="U7" s="11">
        <v>1.94579132448E-2</v>
      </c>
      <c r="V7" s="12"/>
      <c r="W7" s="11">
        <v>4.0460184039999998</v>
      </c>
      <c r="X7" s="11">
        <v>1.655462435</v>
      </c>
      <c r="Y7" s="11">
        <v>0.16884385599999999</v>
      </c>
      <c r="Z7" s="11">
        <v>29.608964968999999</v>
      </c>
      <c r="AB7" s="359" t="s">
        <v>347</v>
      </c>
      <c r="AC7" s="11">
        <v>1476.4985276072</v>
      </c>
      <c r="AD7" s="13">
        <f t="shared" si="4"/>
        <v>0.40694374862399996</v>
      </c>
      <c r="AE7" s="11">
        <f t="shared" si="1"/>
        <v>6.0319531058880003</v>
      </c>
      <c r="AF7" s="12"/>
      <c r="AG7" s="16">
        <f t="shared" si="5"/>
        <v>1482.937424461712</v>
      </c>
    </row>
    <row r="8" spans="1:33" ht="26.4">
      <c r="A8" s="10" t="s">
        <v>85</v>
      </c>
      <c r="B8" s="11">
        <v>506.99523620000002</v>
      </c>
      <c r="C8" s="123">
        <v>4.1053671999999999E-2</v>
      </c>
      <c r="D8" s="11">
        <v>6.1662132000000003E-3</v>
      </c>
      <c r="E8" s="12"/>
      <c r="F8" s="11">
        <v>0.75431979000000005</v>
      </c>
      <c r="G8" s="11">
        <v>4.0593741300000001</v>
      </c>
      <c r="H8" s="11">
        <v>0.38718842399999998</v>
      </c>
      <c r="I8" s="11">
        <v>3.924207</v>
      </c>
      <c r="K8" s="10" t="s">
        <v>85</v>
      </c>
      <c r="L8" s="11">
        <v>506.99523620000002</v>
      </c>
      <c r="M8" s="13">
        <f t="shared" si="2"/>
        <v>0.86212711200000003</v>
      </c>
      <c r="N8" s="11">
        <f t="shared" si="0"/>
        <v>1.9115260920000001</v>
      </c>
      <c r="O8" s="12"/>
      <c r="P8" s="16">
        <f t="shared" si="3"/>
        <v>509.76888940399999</v>
      </c>
      <c r="Q8" s="17"/>
      <c r="R8" s="359" t="s">
        <v>348</v>
      </c>
      <c r="S8" s="11">
        <v>506.99523620000002</v>
      </c>
      <c r="T8" s="123">
        <v>4.1053671999999999E-2</v>
      </c>
      <c r="U8" s="11">
        <v>6.1662132000000003E-3</v>
      </c>
      <c r="V8" s="12"/>
      <c r="W8" s="11">
        <v>0.75431979000000005</v>
      </c>
      <c r="X8" s="11">
        <v>4.0593741300000001</v>
      </c>
      <c r="Y8" s="11">
        <v>0.38718842399999998</v>
      </c>
      <c r="Z8" s="11">
        <v>3.924207</v>
      </c>
      <c r="AB8" s="359" t="s">
        <v>348</v>
      </c>
      <c r="AC8" s="11">
        <v>506.99523620000002</v>
      </c>
      <c r="AD8" s="13">
        <f t="shared" si="4"/>
        <v>0.86212711200000003</v>
      </c>
      <c r="AE8" s="11">
        <f t="shared" si="1"/>
        <v>1.9115260920000001</v>
      </c>
      <c r="AF8" s="12"/>
      <c r="AG8" s="16">
        <f t="shared" si="5"/>
        <v>509.76888940399999</v>
      </c>
    </row>
    <row r="9" spans="1:33">
      <c r="A9" s="10" t="s">
        <v>89</v>
      </c>
      <c r="B9" s="11">
        <v>3353.4046819499999</v>
      </c>
      <c r="C9" s="123">
        <v>0.89441676664999981</v>
      </c>
      <c r="D9" s="11">
        <v>0.28557751059999997</v>
      </c>
      <c r="E9" s="12"/>
      <c r="F9" s="11">
        <v>19.457699999999999</v>
      </c>
      <c r="G9" s="11">
        <v>63.995399999999997</v>
      </c>
      <c r="H9" s="11">
        <v>8.8025000000000002</v>
      </c>
      <c r="I9" s="11">
        <v>2.4199999999999999E-2</v>
      </c>
      <c r="K9" s="10" t="s">
        <v>89</v>
      </c>
      <c r="L9" s="11">
        <v>3353.4046819499999</v>
      </c>
      <c r="M9" s="13">
        <f t="shared" si="2"/>
        <v>18.782752099649997</v>
      </c>
      <c r="N9" s="11">
        <f t="shared" si="0"/>
        <v>88.529028285999985</v>
      </c>
      <c r="O9" s="12"/>
      <c r="P9" s="16">
        <f t="shared" si="3"/>
        <v>3460.7164623356498</v>
      </c>
      <c r="Q9" s="17"/>
      <c r="R9" s="359" t="s">
        <v>349</v>
      </c>
      <c r="S9" s="11">
        <v>3353.4046819499999</v>
      </c>
      <c r="T9" s="123">
        <v>0.89441676664999981</v>
      </c>
      <c r="U9" s="11">
        <v>0.28557751059999997</v>
      </c>
      <c r="V9" s="12"/>
      <c r="W9" s="11">
        <v>19.457699999999999</v>
      </c>
      <c r="X9" s="11">
        <v>63.995399999999997</v>
      </c>
      <c r="Y9" s="11">
        <v>8.8025000000000002</v>
      </c>
      <c r="Z9" s="11">
        <v>2.4199999999999999E-2</v>
      </c>
      <c r="AB9" s="359" t="s">
        <v>349</v>
      </c>
      <c r="AC9" s="11">
        <v>3353.4046819499999</v>
      </c>
      <c r="AD9" s="13">
        <f t="shared" si="4"/>
        <v>18.782752099649997</v>
      </c>
      <c r="AE9" s="11">
        <f t="shared" si="1"/>
        <v>88.529028285999985</v>
      </c>
      <c r="AF9" s="12"/>
      <c r="AG9" s="16">
        <f t="shared" si="5"/>
        <v>3460.7164623356498</v>
      </c>
    </row>
    <row r="10" spans="1:33">
      <c r="A10" s="10" t="s">
        <v>93</v>
      </c>
      <c r="B10" s="11">
        <v>1800.5183543999999</v>
      </c>
      <c r="C10" s="123">
        <v>3.8934167200000003</v>
      </c>
      <c r="D10" s="11">
        <v>2.7081647399999999E-2</v>
      </c>
      <c r="E10" s="12"/>
      <c r="F10" s="11">
        <v>2.1427971000000001</v>
      </c>
      <c r="G10" s="11">
        <v>131.6808192</v>
      </c>
      <c r="H10" s="11">
        <v>8.3626642439999994</v>
      </c>
      <c r="I10" s="11">
        <v>14.75441876</v>
      </c>
      <c r="K10" s="10" t="s">
        <v>93</v>
      </c>
      <c r="L10" s="11">
        <v>1800.5183543999999</v>
      </c>
      <c r="M10" s="13">
        <f t="shared" si="2"/>
        <v>81.76175112</v>
      </c>
      <c r="N10" s="11">
        <f t="shared" si="0"/>
        <v>8.3953106939999991</v>
      </c>
      <c r="O10" s="12"/>
      <c r="P10" s="16">
        <f t="shared" si="3"/>
        <v>1890.6754162140001</v>
      </c>
      <c r="Q10" s="17"/>
      <c r="R10" s="359" t="s">
        <v>350</v>
      </c>
      <c r="S10" s="11">
        <v>1800.5183543999999</v>
      </c>
      <c r="T10" s="123">
        <v>3.8934167200000003</v>
      </c>
      <c r="U10" s="11">
        <v>2.7081647399999999E-2</v>
      </c>
      <c r="V10" s="12"/>
      <c r="W10" s="11">
        <v>2.1427971000000001</v>
      </c>
      <c r="X10" s="11">
        <v>131.6808192</v>
      </c>
      <c r="Y10" s="11">
        <v>8.3626642439999994</v>
      </c>
      <c r="Z10" s="11">
        <v>14.75441876</v>
      </c>
      <c r="AB10" s="359" t="s">
        <v>350</v>
      </c>
      <c r="AC10" s="11">
        <v>1800.5183543999999</v>
      </c>
      <c r="AD10" s="13">
        <f t="shared" si="4"/>
        <v>81.76175112</v>
      </c>
      <c r="AE10" s="11">
        <f t="shared" si="1"/>
        <v>8.3953106939999991</v>
      </c>
      <c r="AF10" s="12"/>
      <c r="AG10" s="16">
        <f t="shared" si="5"/>
        <v>1890.6754162140001</v>
      </c>
    </row>
    <row r="11" spans="1:33">
      <c r="A11" s="8" t="s">
        <v>96</v>
      </c>
      <c r="B11" s="9">
        <v>17.875188363336999</v>
      </c>
      <c r="C11" s="9">
        <v>13.629323087920001</v>
      </c>
      <c r="D11" s="9">
        <v>0</v>
      </c>
      <c r="E11" s="9">
        <v>0</v>
      </c>
      <c r="F11" s="9">
        <v>0</v>
      </c>
      <c r="G11" s="9">
        <v>0</v>
      </c>
      <c r="H11" s="9">
        <v>14.18952</v>
      </c>
      <c r="I11" s="9">
        <v>0</v>
      </c>
      <c r="K11" s="8" t="s">
        <v>96</v>
      </c>
      <c r="L11" s="14">
        <v>17.875188363336999</v>
      </c>
      <c r="M11" s="14">
        <f>C11*21</f>
        <v>286.21578484632005</v>
      </c>
      <c r="N11" s="14">
        <v>0</v>
      </c>
      <c r="O11" s="14">
        <v>0</v>
      </c>
      <c r="P11" s="15">
        <f t="shared" si="3"/>
        <v>304.09097320965702</v>
      </c>
      <c r="Q11" s="17"/>
      <c r="R11" s="358" t="s">
        <v>351</v>
      </c>
      <c r="S11" s="9">
        <v>17.875188363336999</v>
      </c>
      <c r="T11" s="9">
        <v>13.629323087920001</v>
      </c>
      <c r="U11" s="9">
        <v>0</v>
      </c>
      <c r="V11" s="9">
        <v>0</v>
      </c>
      <c r="W11" s="9">
        <v>0</v>
      </c>
      <c r="X11" s="9">
        <v>0</v>
      </c>
      <c r="Y11" s="9">
        <v>14.18952</v>
      </c>
      <c r="Z11" s="9">
        <v>0</v>
      </c>
      <c r="AB11" s="358" t="s">
        <v>351</v>
      </c>
      <c r="AC11" s="14">
        <v>17.875188363336999</v>
      </c>
      <c r="AD11" s="14">
        <f>T11*21</f>
        <v>286.21578484632005</v>
      </c>
      <c r="AE11" s="14">
        <v>0</v>
      </c>
      <c r="AF11" s="14">
        <v>0</v>
      </c>
      <c r="AG11" s="15">
        <f t="shared" si="5"/>
        <v>304.09097320965702</v>
      </c>
    </row>
    <row r="12" spans="1:33">
      <c r="A12" s="10" t="s">
        <v>99</v>
      </c>
      <c r="B12" s="11">
        <v>15.0306684</v>
      </c>
      <c r="C12" s="123">
        <v>4.1964632600000007</v>
      </c>
      <c r="D12" s="11">
        <v>0</v>
      </c>
      <c r="E12" s="12"/>
      <c r="F12" s="11">
        <v>0</v>
      </c>
      <c r="G12" s="11">
        <v>0</v>
      </c>
      <c r="H12" s="11">
        <v>1.99072</v>
      </c>
      <c r="I12" s="11">
        <v>0</v>
      </c>
      <c r="K12" s="10" t="s">
        <v>99</v>
      </c>
      <c r="L12" s="11">
        <v>15.0306684</v>
      </c>
      <c r="M12" s="11">
        <f>C12*21</f>
        <v>88.125728460000019</v>
      </c>
      <c r="N12" s="11">
        <v>0</v>
      </c>
      <c r="O12" s="12"/>
      <c r="P12" s="16">
        <f t="shared" si="3"/>
        <v>103.15639686000002</v>
      </c>
      <c r="Q12" s="17"/>
      <c r="R12" s="359" t="s">
        <v>352</v>
      </c>
      <c r="S12" s="11">
        <v>15.0306684</v>
      </c>
      <c r="T12" s="123">
        <v>4.1964632600000007</v>
      </c>
      <c r="U12" s="11">
        <v>0</v>
      </c>
      <c r="V12" s="12"/>
      <c r="W12" s="11">
        <v>0</v>
      </c>
      <c r="X12" s="11">
        <v>0</v>
      </c>
      <c r="Y12" s="11">
        <v>1.99072</v>
      </c>
      <c r="Z12" s="11">
        <v>0</v>
      </c>
      <c r="AB12" s="359" t="s">
        <v>352</v>
      </c>
      <c r="AC12" s="11">
        <v>15.0306684</v>
      </c>
      <c r="AD12" s="11">
        <f>T12*21</f>
        <v>88.125728460000019</v>
      </c>
      <c r="AE12" s="11">
        <v>0</v>
      </c>
      <c r="AF12" s="12"/>
      <c r="AG12" s="16">
        <f t="shared" si="5"/>
        <v>103.15639686000002</v>
      </c>
    </row>
    <row r="13" spans="1:33">
      <c r="A13" s="10" t="s">
        <v>102</v>
      </c>
      <c r="B13" s="11">
        <v>2.844519963337</v>
      </c>
      <c r="C13" s="123">
        <v>9.4328598279200015</v>
      </c>
      <c r="D13" s="11">
        <v>0</v>
      </c>
      <c r="E13" s="12"/>
      <c r="F13" s="11">
        <v>0</v>
      </c>
      <c r="G13" s="11">
        <v>0</v>
      </c>
      <c r="H13" s="11">
        <v>12.1988</v>
      </c>
      <c r="I13" s="11">
        <v>0</v>
      </c>
      <c r="K13" s="10" t="s">
        <v>102</v>
      </c>
      <c r="L13" s="11">
        <v>2.844519963337</v>
      </c>
      <c r="M13" s="11">
        <f>C13*21</f>
        <v>198.09005638632004</v>
      </c>
      <c r="N13" s="11">
        <v>0</v>
      </c>
      <c r="O13" s="12"/>
      <c r="P13" s="16">
        <f t="shared" si="3"/>
        <v>200.93457634965705</v>
      </c>
      <c r="R13" s="359" t="s">
        <v>353</v>
      </c>
      <c r="S13" s="11">
        <v>2.844519963337</v>
      </c>
      <c r="T13" s="123">
        <v>9.4328598279200015</v>
      </c>
      <c r="U13" s="11">
        <v>0</v>
      </c>
      <c r="V13" s="12"/>
      <c r="W13" s="11">
        <v>0</v>
      </c>
      <c r="X13" s="11">
        <v>0</v>
      </c>
      <c r="Y13" s="11">
        <v>12.1988</v>
      </c>
      <c r="Z13" s="11">
        <v>0</v>
      </c>
      <c r="AB13" s="359" t="s">
        <v>353</v>
      </c>
      <c r="AC13" s="11">
        <v>2.844519963337</v>
      </c>
      <c r="AD13" s="11">
        <f>T13*21</f>
        <v>198.09005638632004</v>
      </c>
      <c r="AE13" s="11">
        <v>0</v>
      </c>
      <c r="AF13" s="12"/>
      <c r="AG13" s="16">
        <f t="shared" si="5"/>
        <v>200.93457634965705</v>
      </c>
    </row>
    <row r="14" spans="1:33" ht="26.4">
      <c r="A14" s="10" t="s">
        <v>140</v>
      </c>
      <c r="B14" s="11">
        <v>0</v>
      </c>
      <c r="C14" s="123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23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904.45209659950206</v>
      </c>
      <c r="M15" s="14">
        <f>C16*21</f>
        <v>0</v>
      </c>
      <c r="N15" s="14">
        <f>D16*310</f>
        <v>0</v>
      </c>
      <c r="O15" s="14">
        <v>227.72330990994999</v>
      </c>
      <c r="P15" s="15">
        <f t="shared" si="3"/>
        <v>1132.1754065094519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904.45209659950206</v>
      </c>
      <c r="AD15" s="14">
        <f>T16*21</f>
        <v>0</v>
      </c>
      <c r="AE15" s="14">
        <f>U16*310</f>
        <v>0</v>
      </c>
      <c r="AF15" s="14">
        <v>227.72330990994999</v>
      </c>
      <c r="AG15" s="15">
        <f t="shared" si="5"/>
        <v>1132.1754065094519</v>
      </c>
    </row>
    <row r="16" spans="1:33" ht="26.4">
      <c r="A16" s="8" t="s">
        <v>74</v>
      </c>
      <c r="B16" s="9">
        <v>904.45209659950206</v>
      </c>
      <c r="C16" s="9">
        <v>0</v>
      </c>
      <c r="D16" s="9">
        <v>0</v>
      </c>
      <c r="E16" s="9">
        <v>227.72330990994999</v>
      </c>
      <c r="F16" s="9">
        <v>5.9699999999999996E-3</v>
      </c>
      <c r="G16" s="9">
        <v>3.1519999999999999E-2</v>
      </c>
      <c r="H16" s="9">
        <v>1.219511</v>
      </c>
      <c r="I16" s="9">
        <v>5.94E-3</v>
      </c>
      <c r="K16" s="8" t="s">
        <v>78</v>
      </c>
      <c r="L16" s="14">
        <v>892.99922417950199</v>
      </c>
      <c r="M16" s="14">
        <v>0</v>
      </c>
      <c r="N16" s="14">
        <v>0</v>
      </c>
      <c r="O16" s="14">
        <v>0</v>
      </c>
      <c r="P16" s="15">
        <f t="shared" si="3"/>
        <v>892.99922417950199</v>
      </c>
      <c r="R16" s="358" t="s">
        <v>356</v>
      </c>
      <c r="S16" s="9">
        <v>904.45209659950206</v>
      </c>
      <c r="T16" s="9">
        <v>0</v>
      </c>
      <c r="U16" s="9">
        <v>0</v>
      </c>
      <c r="V16" s="9">
        <v>227.72330990994999</v>
      </c>
      <c r="W16" s="9">
        <v>5.9699999999999996E-3</v>
      </c>
      <c r="X16" s="9">
        <v>3.1519999999999999E-2</v>
      </c>
      <c r="Y16" s="9">
        <v>1.219511</v>
      </c>
      <c r="Z16" s="9">
        <v>5.94E-3</v>
      </c>
      <c r="AB16" s="358" t="s">
        <v>357</v>
      </c>
      <c r="AC16" s="14">
        <v>892.99922417950199</v>
      </c>
      <c r="AD16" s="14">
        <v>0</v>
      </c>
      <c r="AE16" s="14">
        <v>0</v>
      </c>
      <c r="AF16" s="14">
        <v>0</v>
      </c>
      <c r="AG16" s="15">
        <f t="shared" si="5"/>
        <v>892.99922417950199</v>
      </c>
    </row>
    <row r="17" spans="1:33">
      <c r="A17" s="8" t="s">
        <v>78</v>
      </c>
      <c r="B17" s="9">
        <v>892.99922417950199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854.26594934591799</v>
      </c>
      <c r="M17" s="12"/>
      <c r="N17" s="12"/>
      <c r="O17" s="12"/>
      <c r="P17" s="16">
        <f t="shared" si="3"/>
        <v>854.26594934591799</v>
      </c>
      <c r="R17" s="358" t="s">
        <v>357</v>
      </c>
      <c r="S17" s="9">
        <v>892.99922417950199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854.26594934591799</v>
      </c>
      <c r="AD17" s="12"/>
      <c r="AE17" s="12"/>
      <c r="AF17" s="12"/>
      <c r="AG17" s="16">
        <f t="shared" si="5"/>
        <v>854.26594934591799</v>
      </c>
    </row>
    <row r="18" spans="1:33">
      <c r="A18" s="10" t="s">
        <v>82</v>
      </c>
      <c r="B18" s="11">
        <v>854.26594934591799</v>
      </c>
      <c r="C18" s="269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4.5179999999999998</v>
      </c>
      <c r="M18" s="12"/>
      <c r="N18" s="12"/>
      <c r="O18" s="12"/>
      <c r="P18" s="16">
        <f t="shared" si="3"/>
        <v>4.5179999999999998</v>
      </c>
      <c r="R18" s="359" t="s">
        <v>358</v>
      </c>
      <c r="S18" s="11">
        <v>854.26594934591799</v>
      </c>
      <c r="T18" s="269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4.5179999999999998</v>
      </c>
      <c r="AD18" s="12"/>
      <c r="AE18" s="12"/>
      <c r="AF18" s="12"/>
      <c r="AG18" s="16">
        <f t="shared" si="5"/>
        <v>4.5179999999999998</v>
      </c>
    </row>
    <row r="19" spans="1:33">
      <c r="A19" s="10" t="s">
        <v>86</v>
      </c>
      <c r="B19" s="11">
        <v>4.5179999999999998</v>
      </c>
      <c r="C19" s="269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22.487437866600001</v>
      </c>
      <c r="M19" s="12"/>
      <c r="N19" s="12"/>
      <c r="O19" s="12"/>
      <c r="P19" s="16">
        <f t="shared" si="3"/>
        <v>22.487437866600001</v>
      </c>
      <c r="R19" s="359" t="s">
        <v>359</v>
      </c>
      <c r="S19" s="11">
        <v>4.5179999999999998</v>
      </c>
      <c r="T19" s="269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22.487437866600001</v>
      </c>
      <c r="AD19" s="12"/>
      <c r="AE19" s="12"/>
      <c r="AF19" s="12"/>
      <c r="AG19" s="16">
        <f t="shared" si="5"/>
        <v>22.487437866600001</v>
      </c>
    </row>
    <row r="20" spans="1:33">
      <c r="A20" s="10" t="s">
        <v>90</v>
      </c>
      <c r="B20" s="11">
        <v>22.487437866600001</v>
      </c>
      <c r="C20" s="269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11.727836966983499</v>
      </c>
      <c r="M20" s="12"/>
      <c r="N20" s="12"/>
      <c r="O20" s="12"/>
      <c r="P20" s="16">
        <f t="shared" si="3"/>
        <v>11.727836966983499</v>
      </c>
      <c r="R20" s="359" t="s">
        <v>360</v>
      </c>
      <c r="S20" s="11">
        <v>22.487437866600001</v>
      </c>
      <c r="T20" s="269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11.727836966983499</v>
      </c>
      <c r="AD20" s="12"/>
      <c r="AE20" s="12"/>
      <c r="AF20" s="12"/>
      <c r="AG20" s="16">
        <f t="shared" si="5"/>
        <v>11.727836966983499</v>
      </c>
    </row>
    <row r="21" spans="1:33">
      <c r="A21" s="10" t="s">
        <v>94</v>
      </c>
      <c r="B21" s="11">
        <v>11.727836966983499</v>
      </c>
      <c r="C21" s="269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2.3872419999999998E-2</v>
      </c>
      <c r="M21" s="14">
        <v>0</v>
      </c>
      <c r="N21" s="14">
        <v>0</v>
      </c>
      <c r="O21" s="14">
        <v>0</v>
      </c>
      <c r="P21" s="15">
        <f t="shared" si="3"/>
        <v>2.3872419999999998E-2</v>
      </c>
      <c r="R21" s="359" t="s">
        <v>361</v>
      </c>
      <c r="S21" s="11">
        <v>11.727836966983499</v>
      </c>
      <c r="T21" s="269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2.3872419999999998E-2</v>
      </c>
      <c r="AD21" s="14">
        <v>0</v>
      </c>
      <c r="AE21" s="14">
        <v>0</v>
      </c>
      <c r="AF21" s="14">
        <v>0</v>
      </c>
      <c r="AG21" s="15">
        <f t="shared" si="5"/>
        <v>2.3872419999999998E-2</v>
      </c>
    </row>
    <row r="22" spans="1:33">
      <c r="A22" s="10" t="s">
        <v>141</v>
      </c>
      <c r="B22" s="11">
        <v>0</v>
      </c>
      <c r="C22" s="123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2.3872419999999998E-2</v>
      </c>
      <c r="M22" s="11">
        <v>0</v>
      </c>
      <c r="N22" s="12"/>
      <c r="O22" s="12"/>
      <c r="P22" s="16">
        <f t="shared" si="3"/>
        <v>2.3872419999999998E-2</v>
      </c>
      <c r="R22" s="359" t="s">
        <v>362</v>
      </c>
      <c r="S22" s="11">
        <v>0</v>
      </c>
      <c r="T22" s="123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2.3872419999999998E-2</v>
      </c>
      <c r="AD22" s="11">
        <v>0</v>
      </c>
      <c r="AE22" s="12"/>
      <c r="AF22" s="12"/>
      <c r="AG22" s="16">
        <f t="shared" si="5"/>
        <v>2.3872419999999998E-2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11.429</v>
      </c>
      <c r="M23" s="14">
        <v>0</v>
      </c>
      <c r="N23" s="14">
        <v>0</v>
      </c>
      <c r="O23" s="14">
        <v>0</v>
      </c>
      <c r="P23" s="15">
        <f t="shared" si="3"/>
        <v>11.429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11.429</v>
      </c>
      <c r="AD23" s="14">
        <v>0</v>
      </c>
      <c r="AE23" s="14">
        <v>0</v>
      </c>
      <c r="AF23" s="14">
        <v>0</v>
      </c>
      <c r="AG23" s="15">
        <f t="shared" si="5"/>
        <v>11.429</v>
      </c>
    </row>
    <row r="24" spans="1:33">
      <c r="A24" s="8" t="s">
        <v>97</v>
      </c>
      <c r="B24" s="9">
        <v>2.3872419999999998E-2</v>
      </c>
      <c r="C24" s="9">
        <v>0</v>
      </c>
      <c r="D24" s="9">
        <v>0</v>
      </c>
      <c r="E24" s="9">
        <v>0</v>
      </c>
      <c r="F24" s="9">
        <v>3.0000000000000001E-3</v>
      </c>
      <c r="G24" s="9">
        <v>1.52E-2</v>
      </c>
      <c r="H24" s="9">
        <v>0</v>
      </c>
      <c r="I24" s="9">
        <v>0</v>
      </c>
      <c r="K24" s="10" t="s">
        <v>105</v>
      </c>
      <c r="L24" s="11">
        <v>11.4106666666667</v>
      </c>
      <c r="M24" s="12"/>
      <c r="N24" s="12"/>
      <c r="O24" s="12"/>
      <c r="P24" s="16">
        <f t="shared" si="3"/>
        <v>11.4106666666667</v>
      </c>
      <c r="R24" s="358" t="s">
        <v>364</v>
      </c>
      <c r="S24" s="9">
        <v>2.3872419999999998E-2</v>
      </c>
      <c r="T24" s="9">
        <v>0</v>
      </c>
      <c r="U24" s="9">
        <v>0</v>
      </c>
      <c r="V24" s="9">
        <v>0</v>
      </c>
      <c r="W24" s="9">
        <v>3.0000000000000001E-3</v>
      </c>
      <c r="X24" s="9">
        <v>1.52E-2</v>
      </c>
      <c r="Y24" s="9">
        <v>0</v>
      </c>
      <c r="Z24" s="9">
        <v>0</v>
      </c>
      <c r="AB24" s="359" t="s">
        <v>368</v>
      </c>
      <c r="AC24" s="11">
        <v>11.4106666666667</v>
      </c>
      <c r="AD24" s="12"/>
      <c r="AE24" s="12"/>
      <c r="AF24" s="12"/>
      <c r="AG24" s="16">
        <f t="shared" si="5"/>
        <v>11.4106666666667</v>
      </c>
    </row>
    <row r="25" spans="1:33">
      <c r="A25" s="10" t="s">
        <v>100</v>
      </c>
      <c r="B25" s="11">
        <v>2.3872419999999998E-2</v>
      </c>
      <c r="C25" s="123">
        <v>0</v>
      </c>
      <c r="D25" s="12"/>
      <c r="E25" s="12"/>
      <c r="F25" s="11">
        <v>3.0000000000000001E-3</v>
      </c>
      <c r="G25" s="11">
        <v>1.52E-2</v>
      </c>
      <c r="H25" s="11">
        <v>0</v>
      </c>
      <c r="I25" s="11">
        <v>0</v>
      </c>
      <c r="K25" s="10" t="s">
        <v>107</v>
      </c>
      <c r="L25" s="11">
        <v>1.8333333333333299E-2</v>
      </c>
      <c r="M25" s="12"/>
      <c r="N25" s="12"/>
      <c r="O25" s="12"/>
      <c r="P25" s="16">
        <f t="shared" si="3"/>
        <v>1.8333333333333299E-2</v>
      </c>
      <c r="R25" s="359" t="s">
        <v>365</v>
      </c>
      <c r="S25" s="11">
        <v>2.3872419999999998E-2</v>
      </c>
      <c r="T25" s="123">
        <v>0</v>
      </c>
      <c r="U25" s="12"/>
      <c r="V25" s="12"/>
      <c r="W25" s="11">
        <v>3.0000000000000001E-3</v>
      </c>
      <c r="X25" s="11">
        <v>1.52E-2</v>
      </c>
      <c r="Y25" s="11">
        <v>0</v>
      </c>
      <c r="Z25" s="11">
        <v>0</v>
      </c>
      <c r="AB25" s="359" t="s">
        <v>369</v>
      </c>
      <c r="AC25" s="11">
        <v>1.8333333333333299E-2</v>
      </c>
      <c r="AD25" s="12"/>
      <c r="AE25" s="12"/>
      <c r="AF25" s="12"/>
      <c r="AG25" s="16">
        <f t="shared" si="5"/>
        <v>1.8333333333333299E-2</v>
      </c>
    </row>
    <row r="26" spans="1:33" ht="26.4">
      <c r="A26" s="122" t="s">
        <v>194</v>
      </c>
      <c r="B26" s="129">
        <v>0</v>
      </c>
      <c r="C26" s="123">
        <v>0</v>
      </c>
      <c r="D26" s="129">
        <v>0</v>
      </c>
      <c r="E26" s="129">
        <v>0</v>
      </c>
      <c r="F26" s="129">
        <v>0</v>
      </c>
      <c r="G26" s="129">
        <v>0</v>
      </c>
      <c r="H26" s="129">
        <v>0</v>
      </c>
      <c r="I26" s="129">
        <v>0</v>
      </c>
      <c r="K26" s="8" t="s">
        <v>109</v>
      </c>
      <c r="L26" s="14">
        <v>0</v>
      </c>
      <c r="M26" s="14">
        <v>0</v>
      </c>
      <c r="N26" s="14">
        <v>0</v>
      </c>
      <c r="O26" s="14">
        <v>227.72330990994999</v>
      </c>
      <c r="P26" s="15">
        <f t="shared" si="3"/>
        <v>227.72330990994999</v>
      </c>
      <c r="R26" s="359" t="s">
        <v>366</v>
      </c>
      <c r="S26" s="129">
        <v>0</v>
      </c>
      <c r="T26" s="123">
        <v>0</v>
      </c>
      <c r="U26" s="129">
        <v>0</v>
      </c>
      <c r="V26" s="129">
        <v>0</v>
      </c>
      <c r="W26" s="129">
        <v>0</v>
      </c>
      <c r="X26" s="129">
        <v>0</v>
      </c>
      <c r="Y26" s="129">
        <v>0</v>
      </c>
      <c r="Z26" s="129">
        <v>0</v>
      </c>
      <c r="AB26" s="358" t="s">
        <v>373</v>
      </c>
      <c r="AC26" s="14">
        <v>0</v>
      </c>
      <c r="AD26" s="14">
        <v>0</v>
      </c>
      <c r="AE26" s="14">
        <v>0</v>
      </c>
      <c r="AF26" s="14">
        <v>227.72330990994999</v>
      </c>
      <c r="AG26" s="15">
        <f t="shared" si="5"/>
        <v>227.72330990994999</v>
      </c>
    </row>
    <row r="27" spans="1:33" ht="26.4">
      <c r="A27" s="8" t="s">
        <v>103</v>
      </c>
      <c r="B27" s="9">
        <v>11.429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10" t="s">
        <v>111</v>
      </c>
      <c r="L27" s="12"/>
      <c r="M27" s="12"/>
      <c r="N27" s="12"/>
      <c r="O27" s="11">
        <v>157.85637240995001</v>
      </c>
      <c r="P27" s="16">
        <f t="shared" si="3"/>
        <v>157.85637240995001</v>
      </c>
      <c r="R27" s="358" t="s">
        <v>367</v>
      </c>
      <c r="S27" s="9">
        <v>11.429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B27" s="359" t="s">
        <v>374</v>
      </c>
      <c r="AC27" s="12"/>
      <c r="AD27" s="12"/>
      <c r="AE27" s="12"/>
      <c r="AF27" s="11">
        <v>157.85637240995001</v>
      </c>
      <c r="AG27" s="16">
        <f t="shared" si="5"/>
        <v>157.85637240995001</v>
      </c>
    </row>
    <row r="28" spans="1:33">
      <c r="A28" s="10" t="s">
        <v>105</v>
      </c>
      <c r="B28" s="11">
        <v>11.4106666666667</v>
      </c>
      <c r="C28" s="269"/>
      <c r="D28" s="12"/>
      <c r="E28" s="12"/>
      <c r="F28" s="11">
        <v>0</v>
      </c>
      <c r="G28" s="11">
        <v>0</v>
      </c>
      <c r="H28" s="11">
        <v>0</v>
      </c>
      <c r="I28" s="11">
        <v>0</v>
      </c>
      <c r="K28" s="10" t="s">
        <v>113</v>
      </c>
      <c r="L28" s="12"/>
      <c r="M28" s="12"/>
      <c r="N28" s="12"/>
      <c r="O28" s="11">
        <v>20.193787499999999</v>
      </c>
      <c r="P28" s="16">
        <f t="shared" si="3"/>
        <v>20.193787499999999</v>
      </c>
      <c r="R28" s="359" t="s">
        <v>368</v>
      </c>
      <c r="S28" s="11">
        <v>11.4106666666667</v>
      </c>
      <c r="T28" s="269"/>
      <c r="U28" s="12"/>
      <c r="V28" s="12"/>
      <c r="W28" s="11">
        <v>0</v>
      </c>
      <c r="X28" s="11">
        <v>0</v>
      </c>
      <c r="Y28" s="11">
        <v>0</v>
      </c>
      <c r="Z28" s="11">
        <v>0</v>
      </c>
      <c r="AB28" s="359" t="s">
        <v>375</v>
      </c>
      <c r="AC28" s="12"/>
      <c r="AD28" s="12"/>
      <c r="AE28" s="12"/>
      <c r="AF28" s="11">
        <v>20.193787499999999</v>
      </c>
      <c r="AG28" s="16">
        <f t="shared" si="5"/>
        <v>20.193787499999999</v>
      </c>
    </row>
    <row r="29" spans="1:33">
      <c r="A29" s="10" t="s">
        <v>107</v>
      </c>
      <c r="B29" s="11">
        <v>1.8333333333333299E-2</v>
      </c>
      <c r="C29" s="269"/>
      <c r="D29" s="12"/>
      <c r="E29" s="12"/>
      <c r="F29" s="11">
        <v>0</v>
      </c>
      <c r="G29" s="11">
        <v>0</v>
      </c>
      <c r="H29" s="11">
        <v>0</v>
      </c>
      <c r="I29" s="11">
        <v>0</v>
      </c>
      <c r="K29" s="10" t="s">
        <v>115</v>
      </c>
      <c r="L29" s="12"/>
      <c r="M29" s="12"/>
      <c r="N29" s="12"/>
      <c r="O29" s="11">
        <v>49.67315</v>
      </c>
      <c r="P29" s="16">
        <f t="shared" si="3"/>
        <v>49.67315</v>
      </c>
      <c r="R29" s="359" t="s">
        <v>369</v>
      </c>
      <c r="S29" s="11">
        <v>1.8333333333333299E-2</v>
      </c>
      <c r="T29" s="269"/>
      <c r="U29" s="12"/>
      <c r="V29" s="12"/>
      <c r="W29" s="11">
        <v>0</v>
      </c>
      <c r="X29" s="11">
        <v>0</v>
      </c>
      <c r="Y29" s="11">
        <v>0</v>
      </c>
      <c r="Z29" s="11">
        <v>0</v>
      </c>
      <c r="AB29" s="359" t="s">
        <v>379</v>
      </c>
      <c r="AC29" s="12"/>
      <c r="AD29" s="12"/>
      <c r="AE29" s="12"/>
      <c r="AF29" s="11">
        <v>49.67315</v>
      </c>
      <c r="AG29" s="16">
        <f t="shared" si="5"/>
        <v>49.67315</v>
      </c>
    </row>
    <row r="30" spans="1:33" ht="26.4">
      <c r="A30" s="122" t="s">
        <v>192</v>
      </c>
      <c r="B30" s="11">
        <v>0</v>
      </c>
      <c r="C30" s="269"/>
      <c r="D30" s="12"/>
      <c r="E30" s="12"/>
      <c r="F30" s="11">
        <v>0</v>
      </c>
      <c r="G30" s="11">
        <v>0</v>
      </c>
      <c r="H30" s="11">
        <v>0</v>
      </c>
      <c r="I30" s="11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269"/>
      <c r="U30" s="12"/>
      <c r="V30" s="12"/>
      <c r="W30" s="11">
        <v>0</v>
      </c>
      <c r="X30" s="11">
        <v>0</v>
      </c>
      <c r="Y30" s="11">
        <v>0</v>
      </c>
      <c r="Z30" s="11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3">
        <v>0</v>
      </c>
      <c r="D31" s="12"/>
      <c r="E31" s="12"/>
      <c r="F31" s="11">
        <v>0</v>
      </c>
      <c r="G31" s="11">
        <v>0</v>
      </c>
      <c r="H31" s="11">
        <v>0</v>
      </c>
      <c r="I31" s="11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3">
        <v>0</v>
      </c>
      <c r="U31" s="12"/>
      <c r="V31" s="12"/>
      <c r="W31" s="11">
        <v>0</v>
      </c>
      <c r="X31" s="11">
        <v>0</v>
      </c>
      <c r="Y31" s="11">
        <v>0</v>
      </c>
      <c r="Z31" s="11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-10960.100073228899</v>
      </c>
      <c r="M32" s="14">
        <f>C46*21</f>
        <v>2955.5520446294718</v>
      </c>
      <c r="N32" s="14">
        <f>D46*310</f>
        <v>2374.4374845755492</v>
      </c>
      <c r="O32" s="14">
        <v>0</v>
      </c>
      <c r="P32" s="15">
        <f t="shared" si="3"/>
        <v>-5630.110544023878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-10960.100073228899</v>
      </c>
      <c r="AD32" s="14">
        <f>T46*21</f>
        <v>2955.5520446294718</v>
      </c>
      <c r="AE32" s="14">
        <f>U46*310</f>
        <v>2374.4374845755492</v>
      </c>
      <c r="AF32" s="14">
        <v>0</v>
      </c>
      <c r="AG32" s="15">
        <f t="shared" ref="AG32:AG51" si="6">SUM(AC32:AF32)</f>
        <v>-5630.110544023878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227.72330990994999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2891.7860132699993</v>
      </c>
      <c r="N33" s="14">
        <f>D47*310</f>
        <v>171.63332491602247</v>
      </c>
      <c r="O33" s="14">
        <v>0</v>
      </c>
      <c r="P33" s="15">
        <f t="shared" si="3"/>
        <v>3063.4193381860218</v>
      </c>
      <c r="R33" s="358" t="s">
        <v>373</v>
      </c>
      <c r="S33" s="9">
        <v>0</v>
      </c>
      <c r="T33" s="9">
        <v>0</v>
      </c>
      <c r="U33" s="9">
        <v>0</v>
      </c>
      <c r="V33" s="9">
        <v>227.72330990994999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2891.7860132699993</v>
      </c>
      <c r="AE33" s="14">
        <f>U47*310</f>
        <v>171.63332491602247</v>
      </c>
      <c r="AF33" s="14">
        <v>0</v>
      </c>
      <c r="AG33" s="15">
        <f t="shared" si="6"/>
        <v>3063.4193381860218</v>
      </c>
    </row>
    <row r="34" spans="1:33">
      <c r="A34" s="10" t="s">
        <v>111</v>
      </c>
      <c r="B34" s="12"/>
      <c r="C34" s="269"/>
      <c r="D34" s="12"/>
      <c r="E34" s="11">
        <v>157.85637240995001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2810.2392569999997</v>
      </c>
      <c r="N34" s="12"/>
      <c r="O34" s="12"/>
      <c r="P34" s="16">
        <f t="shared" si="3"/>
        <v>2810.2392569999997</v>
      </c>
      <c r="R34" s="359" t="s">
        <v>374</v>
      </c>
      <c r="S34" s="12"/>
      <c r="T34" s="269"/>
      <c r="U34" s="12"/>
      <c r="V34" s="11">
        <v>157.85637240995001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2810.2392569999997</v>
      </c>
      <c r="AE34" s="12"/>
      <c r="AF34" s="12"/>
      <c r="AG34" s="16">
        <f t="shared" si="6"/>
        <v>2810.2392569999997</v>
      </c>
    </row>
    <row r="35" spans="1:33">
      <c r="A35" s="10" t="s">
        <v>113</v>
      </c>
      <c r="B35" s="12"/>
      <c r="C35" s="269"/>
      <c r="D35" s="12"/>
      <c r="E35" s="11">
        <v>20.193787499999999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81.546756270000017</v>
      </c>
      <c r="N35" s="11">
        <f>D49*310</f>
        <v>171.63332491602247</v>
      </c>
      <c r="O35" s="12"/>
      <c r="P35" s="16">
        <f t="shared" si="3"/>
        <v>253.18008118602251</v>
      </c>
      <c r="R35" s="359" t="s">
        <v>375</v>
      </c>
      <c r="S35" s="12"/>
      <c r="T35" s="269"/>
      <c r="U35" s="12"/>
      <c r="V35" s="11">
        <v>20.193787499999999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81.546756270000017</v>
      </c>
      <c r="AE35" s="11">
        <f>U49*310</f>
        <v>171.63332491602247</v>
      </c>
      <c r="AF35" s="12"/>
      <c r="AG35" s="16">
        <f t="shared" si="6"/>
        <v>253.18008118602251</v>
      </c>
    </row>
    <row r="36" spans="1:33">
      <c r="A36" s="10" t="s">
        <v>144</v>
      </c>
      <c r="B36" s="12"/>
      <c r="C36" s="269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-10960.100073228899</v>
      </c>
      <c r="M36" s="14">
        <v>0</v>
      </c>
      <c r="N36" s="14">
        <v>0</v>
      </c>
      <c r="O36" s="14">
        <v>0</v>
      </c>
      <c r="P36" s="15">
        <f t="shared" si="3"/>
        <v>-10960.100073228899</v>
      </c>
      <c r="R36" s="359" t="s">
        <v>376</v>
      </c>
      <c r="S36" s="12"/>
      <c r="T36" s="269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-10960.100073228899</v>
      </c>
      <c r="AD36" s="14">
        <v>0</v>
      </c>
      <c r="AE36" s="14">
        <v>0</v>
      </c>
      <c r="AF36" s="14">
        <v>0</v>
      </c>
      <c r="AG36" s="15">
        <f t="shared" si="6"/>
        <v>-10960.100073228899</v>
      </c>
    </row>
    <row r="37" spans="1:33">
      <c r="A37" s="10" t="s">
        <v>145</v>
      </c>
      <c r="B37" s="12"/>
      <c r="C37" s="269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-7490.4500065622296</v>
      </c>
      <c r="M37" s="12"/>
      <c r="N37" s="12"/>
      <c r="O37" s="12"/>
      <c r="P37" s="16">
        <f t="shared" si="3"/>
        <v>-7490.4500065622296</v>
      </c>
      <c r="R37" s="359" t="s">
        <v>377</v>
      </c>
      <c r="S37" s="12"/>
      <c r="T37" s="269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-7490.4500065622296</v>
      </c>
      <c r="AD37" s="12"/>
      <c r="AE37" s="12"/>
      <c r="AF37" s="12"/>
      <c r="AG37" s="16">
        <f t="shared" si="6"/>
        <v>-7490.4500065622296</v>
      </c>
    </row>
    <row r="38" spans="1:33">
      <c r="A38" s="10" t="s">
        <v>146</v>
      </c>
      <c r="B38" s="12"/>
      <c r="C38" s="269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-3469.6500666666702</v>
      </c>
      <c r="M38" s="12"/>
      <c r="N38" s="12"/>
      <c r="O38" s="12"/>
      <c r="P38" s="16">
        <f t="shared" si="3"/>
        <v>-3469.6500666666702</v>
      </c>
      <c r="R38" s="359" t="s">
        <v>378</v>
      </c>
      <c r="S38" s="12"/>
      <c r="T38" s="269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-3469.6500666666702</v>
      </c>
      <c r="AD38" s="12"/>
      <c r="AE38" s="12"/>
      <c r="AF38" s="12"/>
      <c r="AG38" s="16">
        <f t="shared" si="6"/>
        <v>-3469.6500666666702</v>
      </c>
    </row>
    <row r="39" spans="1:33" ht="26.4">
      <c r="A39" s="10" t="s">
        <v>115</v>
      </c>
      <c r="B39" s="12"/>
      <c r="C39" s="269"/>
      <c r="D39" s="12"/>
      <c r="E39" s="11">
        <v>49.67315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63.766031359472045</v>
      </c>
      <c r="N39" s="14">
        <f>D57*310</f>
        <v>2202.8041596595262</v>
      </c>
      <c r="O39" s="14">
        <v>0</v>
      </c>
      <c r="P39" s="15">
        <f t="shared" si="3"/>
        <v>2266.5701910189982</v>
      </c>
      <c r="R39" s="359" t="s">
        <v>379</v>
      </c>
      <c r="S39" s="12"/>
      <c r="T39" s="269"/>
      <c r="U39" s="12"/>
      <c r="V39" s="11">
        <v>49.67315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63.766031359472045</v>
      </c>
      <c r="AE39" s="14">
        <f>U57*310</f>
        <v>2202.8041596595262</v>
      </c>
      <c r="AF39" s="14">
        <v>0</v>
      </c>
      <c r="AG39" s="15">
        <f t="shared" si="6"/>
        <v>2266.5701910189982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10.186935948</v>
      </c>
      <c r="N40" s="11">
        <f>D58*310</f>
        <v>3.9258383879999998</v>
      </c>
      <c r="O40" s="12"/>
      <c r="P40" s="16">
        <f t="shared" si="3"/>
        <v>14.112774336000001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10.186935948</v>
      </c>
      <c r="AE40" s="11">
        <f>U58*310</f>
        <v>3.9258383879999998</v>
      </c>
      <c r="AF40" s="12"/>
      <c r="AG40" s="16">
        <f t="shared" si="6"/>
        <v>14.112774336000001</v>
      </c>
    </row>
    <row r="41" spans="1:33" ht="26.4">
      <c r="A41" s="10" t="s">
        <v>148</v>
      </c>
      <c r="B41" s="12"/>
      <c r="C41" s="269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1508.8762767085509</v>
      </c>
      <c r="O41" s="12"/>
      <c r="P41" s="16">
        <f t="shared" si="3"/>
        <v>1508.8762767085509</v>
      </c>
      <c r="R41" s="10" t="s">
        <v>412</v>
      </c>
      <c r="S41" s="12"/>
      <c r="T41" s="269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1508.8762767085509</v>
      </c>
      <c r="AF41" s="12"/>
      <c r="AG41" s="16">
        <f t="shared" si="6"/>
        <v>1508.8762767085509</v>
      </c>
    </row>
    <row r="42" spans="1:33" ht="26.4">
      <c r="A42" s="10" t="s">
        <v>149</v>
      </c>
      <c r="B42" s="11">
        <v>0</v>
      </c>
      <c r="C42" s="123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610.46155214127452</v>
      </c>
      <c r="O42" s="12"/>
      <c r="P42" s="16">
        <f t="shared" si="3"/>
        <v>610.46155214127452</v>
      </c>
      <c r="R42" s="10" t="s">
        <v>413</v>
      </c>
      <c r="S42" s="11">
        <v>0</v>
      </c>
      <c r="T42" s="123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610.46155214127452</v>
      </c>
      <c r="AF42" s="12"/>
      <c r="AG42" s="16">
        <f t="shared" si="6"/>
        <v>610.46155214127452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2.97E-3</v>
      </c>
      <c r="G43" s="9">
        <v>1.6320000000000001E-2</v>
      </c>
      <c r="H43" s="9">
        <v>1.219511</v>
      </c>
      <c r="I43" s="9">
        <v>5.94E-3</v>
      </c>
      <c r="K43" s="10" t="s">
        <v>110</v>
      </c>
      <c r="L43" s="12"/>
      <c r="M43" s="12"/>
      <c r="N43" s="11">
        <f>D61*310</f>
        <v>79.540492421700904</v>
      </c>
      <c r="O43" s="12"/>
      <c r="P43" s="16">
        <f t="shared" si="3"/>
        <v>79.540492421700904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2.97E-3</v>
      </c>
      <c r="X43" s="9">
        <v>1.6320000000000001E-2</v>
      </c>
      <c r="Y43" s="9">
        <v>1.219511</v>
      </c>
      <c r="Z43" s="9">
        <v>5.94E-3</v>
      </c>
      <c r="AB43" s="359" t="s">
        <v>399</v>
      </c>
      <c r="AC43" s="12"/>
      <c r="AD43" s="12"/>
      <c r="AE43" s="11">
        <f>U61*310</f>
        <v>79.540492421700904</v>
      </c>
      <c r="AF43" s="12"/>
      <c r="AG43" s="16">
        <f t="shared" si="6"/>
        <v>79.540492421700904</v>
      </c>
    </row>
    <row r="44" spans="1:33">
      <c r="A44" s="10" t="s">
        <v>151</v>
      </c>
      <c r="B44" s="11">
        <v>0</v>
      </c>
      <c r="C44" s="123">
        <v>0</v>
      </c>
      <c r="D44" s="12"/>
      <c r="E44" s="12"/>
      <c r="F44" s="11">
        <v>2.97E-3</v>
      </c>
      <c r="G44" s="11">
        <v>1.6320000000000001E-2</v>
      </c>
      <c r="H44" s="11">
        <v>5.94E-3</v>
      </c>
      <c r="I44" s="11">
        <v>5.94E-3</v>
      </c>
      <c r="K44" s="10" t="s">
        <v>112</v>
      </c>
      <c r="L44" s="12"/>
      <c r="M44" s="11">
        <f>C62*21</f>
        <v>53.579095411472046</v>
      </c>
      <c r="N44" s="12"/>
      <c r="O44" s="12"/>
      <c r="P44" s="16">
        <f t="shared" si="3"/>
        <v>53.579095411472046</v>
      </c>
      <c r="R44" s="359" t="s">
        <v>382</v>
      </c>
      <c r="S44" s="11">
        <v>0</v>
      </c>
      <c r="T44" s="123">
        <v>0</v>
      </c>
      <c r="U44" s="12"/>
      <c r="V44" s="12"/>
      <c r="W44" s="11">
        <v>2.97E-3</v>
      </c>
      <c r="X44" s="11">
        <v>1.6320000000000001E-2</v>
      </c>
      <c r="Y44" s="11">
        <v>5.94E-3</v>
      </c>
      <c r="Z44" s="11">
        <v>5.94E-3</v>
      </c>
      <c r="AB44" s="359" t="s">
        <v>400</v>
      </c>
      <c r="AC44" s="12"/>
      <c r="AD44" s="11">
        <f>T62*21</f>
        <v>53.579095411472046</v>
      </c>
      <c r="AE44" s="12"/>
      <c r="AF44" s="12"/>
      <c r="AG44" s="16">
        <f t="shared" si="6"/>
        <v>53.579095411472046</v>
      </c>
    </row>
    <row r="45" spans="1:33">
      <c r="A45" s="10" t="s">
        <v>152</v>
      </c>
      <c r="B45" s="11">
        <v>0</v>
      </c>
      <c r="C45" s="123">
        <v>0</v>
      </c>
      <c r="D45" s="12"/>
      <c r="E45" s="12"/>
      <c r="F45" s="11">
        <v>0</v>
      </c>
      <c r="G45" s="11">
        <v>0</v>
      </c>
      <c r="H45" s="11">
        <v>1.213571</v>
      </c>
      <c r="I45" s="11">
        <v>0</v>
      </c>
      <c r="K45" s="8" t="s">
        <v>114</v>
      </c>
      <c r="L45" s="14">
        <v>0</v>
      </c>
      <c r="M45" s="14">
        <v>0</v>
      </c>
      <c r="N45" s="14">
        <v>0</v>
      </c>
      <c r="O45" s="14">
        <v>0</v>
      </c>
      <c r="P45" s="15">
        <f t="shared" si="3"/>
        <v>0</v>
      </c>
      <c r="R45" s="359" t="s">
        <v>383</v>
      </c>
      <c r="S45" s="11">
        <v>0</v>
      </c>
      <c r="T45" s="123">
        <v>0</v>
      </c>
      <c r="U45" s="12"/>
      <c r="V45" s="12"/>
      <c r="W45" s="11">
        <v>0</v>
      </c>
      <c r="X45" s="11">
        <v>0</v>
      </c>
      <c r="Y45" s="11">
        <v>1.213571</v>
      </c>
      <c r="Z45" s="11">
        <v>0</v>
      </c>
      <c r="AB45" s="358" t="s">
        <v>401</v>
      </c>
      <c r="AC45" s="14">
        <v>0</v>
      </c>
      <c r="AD45" s="14">
        <v>0</v>
      </c>
      <c r="AE45" s="14">
        <v>0</v>
      </c>
      <c r="AF45" s="14">
        <v>0</v>
      </c>
      <c r="AG45" s="15">
        <f t="shared" si="6"/>
        <v>0</v>
      </c>
    </row>
    <row r="46" spans="1:33" ht="26.4">
      <c r="A46" s="8" t="s">
        <v>75</v>
      </c>
      <c r="B46" s="9">
        <v>-10960.100073228899</v>
      </c>
      <c r="C46" s="9">
        <v>140.74057355378437</v>
      </c>
      <c r="D46" s="9">
        <v>7.6594757566953202</v>
      </c>
      <c r="E46" s="9">
        <v>0</v>
      </c>
      <c r="F46" s="9">
        <v>0.4483029</v>
      </c>
      <c r="G46" s="9">
        <v>16.49539248</v>
      </c>
      <c r="H46" s="9">
        <v>0</v>
      </c>
      <c r="I46" s="9">
        <v>0</v>
      </c>
      <c r="K46" s="10" t="s">
        <v>116</v>
      </c>
      <c r="L46" s="11">
        <v>0</v>
      </c>
      <c r="M46" s="12"/>
      <c r="N46" s="12"/>
      <c r="O46" s="12"/>
      <c r="P46" s="16">
        <f t="shared" si="3"/>
        <v>0</v>
      </c>
      <c r="R46" s="358" t="s">
        <v>384</v>
      </c>
      <c r="S46" s="9">
        <v>-10960.100073228899</v>
      </c>
      <c r="T46" s="9">
        <v>140.74057355378437</v>
      </c>
      <c r="U46" s="9">
        <v>7.6594757566953202</v>
      </c>
      <c r="V46" s="9">
        <v>0</v>
      </c>
      <c r="W46" s="9">
        <v>0.4483029</v>
      </c>
      <c r="X46" s="9">
        <v>16.49539248</v>
      </c>
      <c r="Y46" s="9">
        <v>0</v>
      </c>
      <c r="Z46" s="9">
        <v>0</v>
      </c>
      <c r="AB46" s="359" t="s">
        <v>402</v>
      </c>
      <c r="AC46" s="11">
        <v>0</v>
      </c>
      <c r="AD46" s="12"/>
      <c r="AE46" s="12"/>
      <c r="AF46" s="12"/>
      <c r="AG46" s="16">
        <f t="shared" si="6"/>
        <v>0</v>
      </c>
    </row>
    <row r="47" spans="1:33">
      <c r="A47" s="8" t="s">
        <v>79</v>
      </c>
      <c r="B47" s="9">
        <v>0</v>
      </c>
      <c r="C47" s="9">
        <v>137.70409586999997</v>
      </c>
      <c r="D47" s="9">
        <v>0.55365588682587896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4.3283002047999997</v>
      </c>
      <c r="M47" s="14">
        <f>C65*21</f>
        <v>512.23838771206943</v>
      </c>
      <c r="N47" s="14">
        <f>D65*310</f>
        <v>84.369502084285671</v>
      </c>
      <c r="O47" s="14">
        <v>0</v>
      </c>
      <c r="P47" s="15">
        <f t="shared" si="3"/>
        <v>600.93619000115518</v>
      </c>
      <c r="R47" s="358" t="s">
        <v>385</v>
      </c>
      <c r="S47" s="9">
        <v>0</v>
      </c>
      <c r="T47" s="9">
        <v>137.70409586999997</v>
      </c>
      <c r="U47" s="9">
        <v>0.55365588682587896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4.3283002047999997</v>
      </c>
      <c r="AD47" s="14">
        <f>T65*21</f>
        <v>512.23838771206943</v>
      </c>
      <c r="AE47" s="14">
        <f>U65*310</f>
        <v>84.369502084285671</v>
      </c>
      <c r="AF47" s="14">
        <v>0</v>
      </c>
      <c r="AG47" s="15">
        <f t="shared" si="6"/>
        <v>600.93619000115518</v>
      </c>
    </row>
    <row r="48" spans="1:33">
      <c r="A48" s="10" t="s">
        <v>83</v>
      </c>
      <c r="B48" s="12"/>
      <c r="C48" s="123">
        <v>133.82091699999998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340.93764576721941</v>
      </c>
      <c r="N48" s="13">
        <v>0</v>
      </c>
      <c r="O48" s="13">
        <v>0</v>
      </c>
      <c r="P48" s="16">
        <f t="shared" si="3"/>
        <v>340.93764576721941</v>
      </c>
      <c r="R48" s="359" t="s">
        <v>386</v>
      </c>
      <c r="S48" s="12"/>
      <c r="T48" s="123">
        <v>133.82091699999998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340.93764576721941</v>
      </c>
      <c r="AE48" s="13">
        <v>0</v>
      </c>
      <c r="AF48" s="13">
        <v>0</v>
      </c>
      <c r="AG48" s="16">
        <f t="shared" si="6"/>
        <v>340.93764576721941</v>
      </c>
    </row>
    <row r="49" spans="1:33">
      <c r="A49" s="10" t="s">
        <v>87</v>
      </c>
      <c r="B49" s="12"/>
      <c r="C49" s="123">
        <v>3.8831788700000005</v>
      </c>
      <c r="D49" s="11">
        <v>0.55365588682587896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1.5791999999999997</v>
      </c>
      <c r="N49" s="13">
        <f>D67*310</f>
        <v>1.3987200000000002</v>
      </c>
      <c r="O49" s="13">
        <v>0</v>
      </c>
      <c r="P49" s="16">
        <f t="shared" si="3"/>
        <v>2.9779200000000001</v>
      </c>
      <c r="R49" s="359" t="s">
        <v>387</v>
      </c>
      <c r="S49" s="12"/>
      <c r="T49" s="123">
        <v>3.8831788700000005</v>
      </c>
      <c r="U49" s="11">
        <v>0.55365588682587896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1.5791999999999997</v>
      </c>
      <c r="AE49" s="13">
        <f>U67*310</f>
        <v>1.3987200000000002</v>
      </c>
      <c r="AF49" s="13">
        <v>0</v>
      </c>
      <c r="AG49" s="16">
        <f t="shared" si="6"/>
        <v>2.9779200000000001</v>
      </c>
    </row>
    <row r="50" spans="1:33" ht="26.4">
      <c r="A50" s="8" t="s">
        <v>91</v>
      </c>
      <c r="B50" s="9">
        <v>-10960.100073228899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4.3283002047999997</v>
      </c>
      <c r="M50" s="13">
        <f>C68*21</f>
        <v>13.094445</v>
      </c>
      <c r="N50" s="13">
        <f>D68*310</f>
        <v>3.4793811000000003</v>
      </c>
      <c r="O50" s="13">
        <v>0</v>
      </c>
      <c r="P50" s="16">
        <f t="shared" si="3"/>
        <v>20.902126304800003</v>
      </c>
      <c r="R50" s="358" t="s">
        <v>388</v>
      </c>
      <c r="S50" s="9">
        <v>-10960.100073228899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4.3283002047999997</v>
      </c>
      <c r="AD50" s="13">
        <f>T68*21</f>
        <v>13.094445</v>
      </c>
      <c r="AE50" s="13">
        <f>U68*310</f>
        <v>3.4793811000000003</v>
      </c>
      <c r="AF50" s="13">
        <v>0</v>
      </c>
      <c r="AG50" s="16">
        <f t="shared" si="6"/>
        <v>20.902126304800003</v>
      </c>
    </row>
    <row r="51" spans="1:33">
      <c r="A51" s="10" t="s">
        <v>95</v>
      </c>
      <c r="B51" s="11">
        <v>-7490.4500065622296</v>
      </c>
      <c r="C51" s="269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156.62709694484997</v>
      </c>
      <c r="N51" s="13">
        <f>D69*310</f>
        <v>79.491400984285676</v>
      </c>
      <c r="O51" s="13">
        <v>0</v>
      </c>
      <c r="P51" s="16">
        <f t="shared" si="3"/>
        <v>236.11849792913563</v>
      </c>
      <c r="R51" s="359" t="s">
        <v>389</v>
      </c>
      <c r="S51" s="11">
        <v>-7490.4500065622296</v>
      </c>
      <c r="T51" s="269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156.62709694484997</v>
      </c>
      <c r="AE51" s="13">
        <f>U69*310</f>
        <v>79.491400984285676</v>
      </c>
      <c r="AF51" s="13">
        <v>0</v>
      </c>
      <c r="AG51" s="16">
        <f t="shared" si="6"/>
        <v>236.11849792913563</v>
      </c>
    </row>
    <row r="52" spans="1:33">
      <c r="A52" s="10" t="s">
        <v>98</v>
      </c>
      <c r="B52" s="11">
        <v>-3469.6500666666702</v>
      </c>
      <c r="C52" s="269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-3469.6500666666702</v>
      </c>
      <c r="T52" s="269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269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269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269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224.2204965</v>
      </c>
      <c r="M54" s="9">
        <f>C72*21</f>
        <v>3.2927485499999999E-2</v>
      </c>
      <c r="N54" s="9">
        <f>D72*310</f>
        <v>1.9442896200000002</v>
      </c>
      <c r="O54" s="9">
        <v>0</v>
      </c>
      <c r="P54" s="16">
        <f t="shared" si="3"/>
        <v>226.19771360550001</v>
      </c>
      <c r="R54" s="359" t="s">
        <v>392</v>
      </c>
      <c r="S54" s="11">
        <v>0</v>
      </c>
      <c r="T54" s="269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224.2204965</v>
      </c>
      <c r="AD54" s="9">
        <f>T72*21</f>
        <v>3.2927485499999999E-2</v>
      </c>
      <c r="AE54" s="9">
        <f>U72*310</f>
        <v>1.9442896200000002</v>
      </c>
      <c r="AF54" s="9">
        <v>0</v>
      </c>
      <c r="AG54" s="16">
        <f t="shared" ref="AG54:AG56" si="7">SUM(AC54:AF54)</f>
        <v>226.19771360550001</v>
      </c>
    </row>
    <row r="55" spans="1:33" ht="26.4">
      <c r="A55" s="10" t="s">
        <v>158</v>
      </c>
      <c r="B55" s="11">
        <v>0</v>
      </c>
      <c r="C55" s="269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224.2204965</v>
      </c>
      <c r="M55" s="11">
        <f>C73*21</f>
        <v>3.2927485499999999E-2</v>
      </c>
      <c r="N55" s="11">
        <f>D73*310</f>
        <v>1.9442896200000002</v>
      </c>
      <c r="O55" s="12"/>
      <c r="P55" s="16">
        <f t="shared" si="3"/>
        <v>226.19771360550001</v>
      </c>
      <c r="R55" s="359" t="s">
        <v>393</v>
      </c>
      <c r="S55" s="11">
        <v>0</v>
      </c>
      <c r="T55" s="269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224.2204965</v>
      </c>
      <c r="AD55" s="11">
        <f>T73*21</f>
        <v>3.2927485499999999E-2</v>
      </c>
      <c r="AE55" s="11">
        <f>U73*310</f>
        <v>1.9442896200000002</v>
      </c>
      <c r="AF55" s="12"/>
      <c r="AG55" s="16">
        <f t="shared" si="7"/>
        <v>226.19771360550001</v>
      </c>
    </row>
    <row r="56" spans="1:33" ht="26.4">
      <c r="A56" s="10" t="s">
        <v>160</v>
      </c>
      <c r="B56" s="11">
        <v>0</v>
      </c>
      <c r="C56" s="269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269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3.036477683784383</v>
      </c>
      <c r="D57" s="9">
        <v>7.1058198698694399</v>
      </c>
      <c r="E57" s="9">
        <v>0</v>
      </c>
      <c r="F57" s="9">
        <v>0.4483029</v>
      </c>
      <c r="G57" s="9">
        <v>16.49539248</v>
      </c>
      <c r="H57" s="9">
        <v>0</v>
      </c>
      <c r="I57" s="9">
        <v>0</v>
      </c>
      <c r="R57" s="358" t="s">
        <v>395</v>
      </c>
      <c r="S57" s="9">
        <v>0</v>
      </c>
      <c r="T57" s="9">
        <v>3.036477683784383</v>
      </c>
      <c r="U57" s="9">
        <v>7.1058198698694399</v>
      </c>
      <c r="V57" s="9">
        <v>0</v>
      </c>
      <c r="W57" s="9">
        <v>0.4483029</v>
      </c>
      <c r="X57" s="9">
        <v>16.49539248</v>
      </c>
      <c r="Y57" s="9">
        <v>0</v>
      </c>
      <c r="Z57" s="9">
        <v>0</v>
      </c>
    </row>
    <row r="58" spans="1:33">
      <c r="A58" s="10" t="s">
        <v>104</v>
      </c>
      <c r="B58" s="12"/>
      <c r="C58" s="123">
        <v>0.48509218800000004</v>
      </c>
      <c r="D58" s="11">
        <v>1.26639948E-2</v>
      </c>
      <c r="E58" s="12"/>
      <c r="F58" s="11">
        <v>0.4483029</v>
      </c>
      <c r="G58" s="11">
        <v>16.49539248</v>
      </c>
      <c r="H58" s="11">
        <v>0</v>
      </c>
      <c r="I58" s="11">
        <v>0</v>
      </c>
      <c r="R58" s="359" t="s">
        <v>396</v>
      </c>
      <c r="S58" s="12"/>
      <c r="T58" s="123">
        <v>0.48509218800000004</v>
      </c>
      <c r="U58" s="11">
        <v>1.26639948E-2</v>
      </c>
      <c r="V58" s="12"/>
      <c r="W58" s="11">
        <v>0.4483029</v>
      </c>
      <c r="X58" s="11">
        <v>16.49539248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269"/>
      <c r="D59" s="11">
        <v>4.8673428280920996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269"/>
      <c r="U59" s="11">
        <v>4.8673428280920996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269"/>
      <c r="D60" s="11">
        <v>1.96923081335895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269"/>
      <c r="U60" s="11">
        <v>1.96923081335895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269"/>
      <c r="D61" s="11">
        <v>0.25658223361839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269"/>
      <c r="U61" s="11">
        <v>0.25658223361839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23">
        <v>2.5513854957843831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23">
        <v>2.5513854957843831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0</v>
      </c>
      <c r="C64" s="269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0</v>
      </c>
      <c r="T64" s="269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4.3283002047999997</v>
      </c>
      <c r="C65" s="9">
        <v>24.392304176765208</v>
      </c>
      <c r="D65" s="9">
        <v>0.27215968414285702</v>
      </c>
      <c r="E65" s="9">
        <v>0</v>
      </c>
      <c r="F65" s="9">
        <v>0.30499999999999999</v>
      </c>
      <c r="G65" s="9">
        <v>5.3579999999999997</v>
      </c>
      <c r="H65" s="9">
        <v>0.11799999999999999</v>
      </c>
      <c r="I65" s="9">
        <v>1.0999999999999999E-2</v>
      </c>
      <c r="R65" s="358" t="s">
        <v>403</v>
      </c>
      <c r="S65" s="9">
        <v>4.3283002047999997</v>
      </c>
      <c r="T65" s="9">
        <v>24.392304176765208</v>
      </c>
      <c r="U65" s="9">
        <v>0.27215968414285702</v>
      </c>
      <c r="V65" s="9">
        <v>0</v>
      </c>
      <c r="W65" s="9">
        <v>0.30499999999999999</v>
      </c>
      <c r="X65" s="9">
        <v>5.3579999999999997</v>
      </c>
      <c r="Y65" s="9">
        <v>0.11799999999999999</v>
      </c>
      <c r="Z65" s="9">
        <v>1.0999999999999999E-2</v>
      </c>
    </row>
    <row r="66" spans="1:26">
      <c r="A66" s="10" t="s">
        <v>80</v>
      </c>
      <c r="B66" s="13">
        <v>0</v>
      </c>
      <c r="C66" s="13">
        <v>16.235125988915211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16.235125988915211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7.5199999999999989E-2</v>
      </c>
      <c r="D67" s="13">
        <v>4.5120000000000004E-3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7.5199999999999989E-2</v>
      </c>
      <c r="U67" s="13">
        <v>4.5120000000000004E-3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4.3283002047999997</v>
      </c>
      <c r="C68" s="13">
        <v>0.62354500000000002</v>
      </c>
      <c r="D68" s="13">
        <v>1.1223810000000001E-2</v>
      </c>
      <c r="E68" s="13">
        <v>0</v>
      </c>
      <c r="F68" s="13">
        <v>0.30499999999999999</v>
      </c>
      <c r="G68" s="13">
        <v>5.3579999999999997</v>
      </c>
      <c r="H68" s="13">
        <v>0.11799999999999999</v>
      </c>
      <c r="I68" s="13">
        <v>1.0999999999999999E-2</v>
      </c>
      <c r="R68" s="358" t="s">
        <v>406</v>
      </c>
      <c r="S68" s="13">
        <v>4.3283002047999997</v>
      </c>
      <c r="T68" s="13">
        <v>0.62354500000000002</v>
      </c>
      <c r="U68" s="13">
        <v>1.1223810000000001E-2</v>
      </c>
      <c r="V68" s="13">
        <v>0</v>
      </c>
      <c r="W68" s="13">
        <v>0.30499999999999999</v>
      </c>
      <c r="X68" s="13">
        <v>5.3579999999999997</v>
      </c>
      <c r="Y68" s="13">
        <v>0.11799999999999999</v>
      </c>
      <c r="Z68" s="13">
        <v>1.0999999999999999E-2</v>
      </c>
    </row>
    <row r="69" spans="1:26">
      <c r="A69" s="10" t="s">
        <v>92</v>
      </c>
      <c r="B69" s="13">
        <v>0</v>
      </c>
      <c r="C69" s="13">
        <v>7.458433187849999</v>
      </c>
      <c r="D69" s="13">
        <v>0.256423874142857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7.458433187849999</v>
      </c>
      <c r="U69" s="13">
        <v>0.256423874142857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269"/>
      <c r="D70" s="12"/>
      <c r="E70" s="12"/>
      <c r="F70" s="12"/>
      <c r="G70" s="12"/>
      <c r="H70" s="12"/>
      <c r="I70" s="12"/>
      <c r="R70" s="358"/>
      <c r="S70" s="12"/>
      <c r="T70" s="269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269"/>
      <c r="D71" s="12"/>
      <c r="E71" s="12"/>
      <c r="F71" s="12"/>
      <c r="G71" s="12"/>
      <c r="H71" s="12"/>
      <c r="I71" s="12"/>
      <c r="R71" s="358" t="s">
        <v>408</v>
      </c>
      <c r="S71" s="12"/>
      <c r="T71" s="269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224.2204965</v>
      </c>
      <c r="C72" s="9">
        <v>1.5679755000000001E-3</v>
      </c>
      <c r="D72" s="9">
        <v>6.2719020000000002E-3</v>
      </c>
      <c r="E72" s="9">
        <v>0</v>
      </c>
      <c r="F72" s="9">
        <v>1.0168999999999999</v>
      </c>
      <c r="G72" s="9">
        <v>0.67159999999999997</v>
      </c>
      <c r="H72" s="9">
        <v>0.13370000000000001</v>
      </c>
      <c r="I72" s="9">
        <v>5.9700000000000003E-2</v>
      </c>
      <c r="R72" s="358" t="s">
        <v>409</v>
      </c>
      <c r="S72" s="9">
        <v>224.2204965</v>
      </c>
      <c r="T72" s="9">
        <v>1.5679755000000001E-3</v>
      </c>
      <c r="U72" s="9">
        <v>6.2719020000000002E-3</v>
      </c>
      <c r="V72" s="9">
        <v>0</v>
      </c>
      <c r="W72" s="9">
        <v>1.0168999999999999</v>
      </c>
      <c r="X72" s="9">
        <v>0.67159999999999997</v>
      </c>
      <c r="Y72" s="9">
        <v>0.13370000000000001</v>
      </c>
      <c r="Z72" s="9">
        <v>5.9700000000000003E-2</v>
      </c>
    </row>
    <row r="73" spans="1:26" ht="26.4">
      <c r="A73" s="10" t="s">
        <v>159</v>
      </c>
      <c r="B73" s="11">
        <v>224.2204965</v>
      </c>
      <c r="C73" s="123">
        <v>1.5679755000000001E-3</v>
      </c>
      <c r="D73" s="11">
        <v>6.2719020000000002E-3</v>
      </c>
      <c r="E73" s="12"/>
      <c r="F73" s="11">
        <v>1.0168999999999999</v>
      </c>
      <c r="G73" s="11">
        <v>0.67159999999999997</v>
      </c>
      <c r="H73" s="11">
        <v>0.13370000000000001</v>
      </c>
      <c r="I73" s="11">
        <v>5.9700000000000003E-2</v>
      </c>
      <c r="R73" s="359" t="s">
        <v>410</v>
      </c>
      <c r="S73" s="11">
        <v>224.2204965</v>
      </c>
      <c r="T73" s="123">
        <v>1.5679755000000001E-3</v>
      </c>
      <c r="U73" s="11">
        <v>6.2719020000000002E-3</v>
      </c>
      <c r="V73" s="12"/>
      <c r="W73" s="11">
        <v>1.0168999999999999</v>
      </c>
      <c r="X73" s="11">
        <v>0.67159999999999997</v>
      </c>
      <c r="Y73" s="11">
        <v>0.13370000000000001</v>
      </c>
      <c r="Z73" s="11">
        <v>5.9700000000000003E-2</v>
      </c>
    </row>
    <row r="74" spans="1:26" ht="26.4">
      <c r="A74" s="10" t="s">
        <v>161</v>
      </c>
      <c r="B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9"/>
  <sheetViews>
    <sheetView topLeftCell="Z1" zoomScale="70" zoomScaleNormal="70" workbookViewId="0">
      <selection activeCell="G41" sqref="G41"/>
    </sheetView>
  </sheetViews>
  <sheetFormatPr defaultRowHeight="12"/>
  <cols>
    <col min="1" max="1" width="12.44140625" style="34" customWidth="1"/>
    <col min="2" max="2" width="14.109375" style="34" customWidth="1"/>
    <col min="3" max="3" width="11.21875" style="34" customWidth="1"/>
    <col min="4" max="4" width="14.77734375" style="34" customWidth="1"/>
    <col min="5" max="5" width="9.77734375" style="34" bestFit="1" customWidth="1"/>
    <col min="6" max="6" width="13.77734375" style="34" bestFit="1" customWidth="1"/>
    <col min="7" max="7" width="10.88671875" style="34" customWidth="1"/>
    <col min="8" max="8" width="13.21875" style="34" bestFit="1" customWidth="1"/>
    <col min="9" max="9" width="9.44140625" style="34" customWidth="1"/>
    <col min="10" max="10" width="8.88671875" style="60"/>
    <col min="11" max="11" width="8.88671875" style="34"/>
    <col min="12" max="12" width="17" style="34" customWidth="1"/>
    <col min="13" max="13" width="19.5546875" style="34" customWidth="1"/>
    <col min="14" max="15" width="12.5546875" style="34" customWidth="1"/>
    <col min="16" max="18" width="8.88671875" style="34"/>
    <col min="19" max="19" width="12.33203125" style="34" bestFit="1" customWidth="1"/>
    <col min="20" max="24" width="8.88671875" style="34"/>
    <col min="25" max="25" width="15.44140625" style="34" customWidth="1"/>
    <col min="26" max="26" width="11.6640625" style="34" bestFit="1" customWidth="1"/>
    <col min="27" max="32" width="9.6640625" style="34" bestFit="1" customWidth="1"/>
    <col min="33" max="16384" width="8.88671875" style="34"/>
  </cols>
  <sheetData>
    <row r="1" spans="1:49" s="39" customFormat="1" ht="11.4">
      <c r="A1" s="161" t="s">
        <v>207</v>
      </c>
      <c r="B1" s="161"/>
      <c r="C1" s="161"/>
      <c r="F1" s="39" t="s">
        <v>208</v>
      </c>
      <c r="J1" s="59"/>
    </row>
    <row r="2" spans="1:49" s="39" customFormat="1" ht="11.4">
      <c r="A2" s="161"/>
      <c r="B2" s="161" t="s">
        <v>209</v>
      </c>
      <c r="C2" s="161" t="s">
        <v>210</v>
      </c>
      <c r="D2" s="161" t="s">
        <v>211</v>
      </c>
      <c r="F2" s="40" t="s">
        <v>4</v>
      </c>
      <c r="G2" s="40" t="s">
        <v>21</v>
      </c>
      <c r="H2" s="40" t="s">
        <v>22</v>
      </c>
      <c r="I2" s="164" t="s">
        <v>23</v>
      </c>
      <c r="J2" s="137"/>
      <c r="K2" s="166" t="s">
        <v>37</v>
      </c>
      <c r="L2" s="161" t="s">
        <v>303</v>
      </c>
      <c r="M2" s="162" t="s">
        <v>302</v>
      </c>
      <c r="N2" s="161" t="s">
        <v>221</v>
      </c>
    </row>
    <row r="3" spans="1:49">
      <c r="A3" s="107">
        <v>1990</v>
      </c>
      <c r="B3" s="108">
        <v>29231.115000000002</v>
      </c>
      <c r="C3" s="108">
        <v>-798.096</v>
      </c>
      <c r="D3" s="108">
        <v>28433.019</v>
      </c>
      <c r="F3" s="107">
        <v>1990</v>
      </c>
      <c r="G3" s="108">
        <v>28290.675754746801</v>
      </c>
      <c r="H3" s="108">
        <v>-10273.525171351601</v>
      </c>
      <c r="I3" s="165">
        <v>18017.150583395302</v>
      </c>
      <c r="J3" s="55"/>
      <c r="K3" s="167">
        <v>1990</v>
      </c>
      <c r="L3" s="108">
        <v>28433.019</v>
      </c>
      <c r="M3" s="165">
        <v>18017.150583395302</v>
      </c>
      <c r="N3" s="185">
        <f>(M3-L3)*100/L3</f>
        <v>-36.633001991820493</v>
      </c>
      <c r="AH3" s="39" t="s">
        <v>277</v>
      </c>
    </row>
    <row r="4" spans="1:49" ht="14.4" customHeight="1">
      <c r="A4" s="107">
        <v>1991</v>
      </c>
      <c r="B4" s="108">
        <v>26382.498</v>
      </c>
      <c r="C4" s="108">
        <v>-803.82299999999998</v>
      </c>
      <c r="D4" s="108">
        <v>25578.674999999999</v>
      </c>
      <c r="F4" s="107">
        <v>1991</v>
      </c>
      <c r="G4" s="108">
        <v>25986.552769661601</v>
      </c>
      <c r="H4" s="108">
        <v>-10294.4825360862</v>
      </c>
      <c r="I4" s="165">
        <v>15692.070233575399</v>
      </c>
      <c r="J4" s="55"/>
      <c r="K4" s="167">
        <v>1991</v>
      </c>
      <c r="L4" s="108">
        <v>25578.674999999999</v>
      </c>
      <c r="M4" s="165">
        <v>15692.070233575399</v>
      </c>
      <c r="N4" s="185">
        <f t="shared" ref="N4:N23" si="0">(M4-L4)*100/L4</f>
        <v>-38.651747076127279</v>
      </c>
      <c r="AH4" s="381" t="s">
        <v>37</v>
      </c>
      <c r="AI4" s="381" t="s">
        <v>225</v>
      </c>
      <c r="AJ4" s="381"/>
      <c r="AK4" s="381"/>
      <c r="AL4" s="381"/>
      <c r="AM4" s="381" t="s">
        <v>224</v>
      </c>
      <c r="AN4" s="381"/>
      <c r="AO4" s="381"/>
      <c r="AP4" s="381"/>
      <c r="AQ4" s="382" t="s">
        <v>270</v>
      </c>
      <c r="AS4" s="40" t="s">
        <v>4</v>
      </c>
      <c r="AT4" s="41" t="s">
        <v>28</v>
      </c>
      <c r="AU4" s="41" t="s">
        <v>6</v>
      </c>
      <c r="AV4" s="41" t="s">
        <v>7</v>
      </c>
      <c r="AW4" s="270" t="s">
        <v>249</v>
      </c>
    </row>
    <row r="5" spans="1:49" ht="14.4">
      <c r="A5" s="107">
        <v>1992</v>
      </c>
      <c r="B5" s="108">
        <v>22907.183000000001</v>
      </c>
      <c r="C5" s="108">
        <v>-798.78800000000001</v>
      </c>
      <c r="D5" s="108">
        <v>22108.395</v>
      </c>
      <c r="F5" s="107">
        <v>1992</v>
      </c>
      <c r="G5" s="108">
        <v>21529.153606715001</v>
      </c>
      <c r="H5" s="108">
        <v>-10289.530417681401</v>
      </c>
      <c r="I5" s="165">
        <v>11239.6231890336</v>
      </c>
      <c r="J5" s="55"/>
      <c r="K5" s="167">
        <v>1992</v>
      </c>
      <c r="L5" s="108">
        <v>22108.395</v>
      </c>
      <c r="M5" s="165">
        <v>11239.6231890336</v>
      </c>
      <c r="N5" s="185">
        <f t="shared" si="0"/>
        <v>-49.161288329462174</v>
      </c>
      <c r="AH5" s="381"/>
      <c r="AI5" s="313" t="s">
        <v>271</v>
      </c>
      <c r="AJ5" s="314" t="s">
        <v>272</v>
      </c>
      <c r="AK5" s="314" t="s">
        <v>273</v>
      </c>
      <c r="AL5" s="314" t="s">
        <v>274</v>
      </c>
      <c r="AM5" s="313" t="s">
        <v>271</v>
      </c>
      <c r="AN5" s="314" t="s">
        <v>272</v>
      </c>
      <c r="AO5" s="314" t="s">
        <v>273</v>
      </c>
      <c r="AP5" s="314" t="s">
        <v>274</v>
      </c>
      <c r="AQ5" s="382"/>
      <c r="AS5" s="107">
        <v>1990</v>
      </c>
      <c r="AT5" s="108">
        <v>19429.632160760601</v>
      </c>
      <c r="AU5" s="108">
        <v>868.72083015711007</v>
      </c>
      <c r="AV5" s="108">
        <v>231.36587609799997</v>
      </c>
      <c r="AW5" s="108">
        <v>20529.718867015712</v>
      </c>
    </row>
    <row r="6" spans="1:49" ht="13.2">
      <c r="A6" s="107">
        <v>1993</v>
      </c>
      <c r="B6" s="108">
        <v>18439.035</v>
      </c>
      <c r="C6" s="108">
        <v>-797.07299999999998</v>
      </c>
      <c r="D6" s="108">
        <v>17641.962</v>
      </c>
      <c r="F6" s="107">
        <v>1993</v>
      </c>
      <c r="G6" s="108">
        <v>15419.8208999486</v>
      </c>
      <c r="H6" s="108">
        <v>-10293.5741052142</v>
      </c>
      <c r="I6" s="165">
        <v>5126.2467947343703</v>
      </c>
      <c r="J6" s="55"/>
      <c r="K6" s="167">
        <v>1993</v>
      </c>
      <c r="L6" s="108">
        <v>17641.962</v>
      </c>
      <c r="M6" s="165">
        <v>5126.2467947343703</v>
      </c>
      <c r="N6" s="185">
        <f t="shared" si="0"/>
        <v>-70.942875884584879</v>
      </c>
      <c r="AH6" s="315">
        <v>1990</v>
      </c>
      <c r="AI6" s="316">
        <v>19825.36</v>
      </c>
      <c r="AJ6" s="316">
        <v>1170.529</v>
      </c>
      <c r="AK6" s="316">
        <v>62.058</v>
      </c>
      <c r="AL6" s="316">
        <v>21057.95</v>
      </c>
      <c r="AM6" s="317">
        <v>19429.632000000001</v>
      </c>
      <c r="AN6" s="316">
        <v>868.721</v>
      </c>
      <c r="AO6" s="316">
        <v>231.36600000000001</v>
      </c>
      <c r="AP6" s="316">
        <v>20529.719000000001</v>
      </c>
      <c r="AQ6" s="316">
        <v>-2.5099999999999998</v>
      </c>
      <c r="AS6" s="107">
        <v>1991</v>
      </c>
      <c r="AT6" s="108">
        <v>17092.313170552599</v>
      </c>
      <c r="AU6" s="108">
        <v>775.82555179310998</v>
      </c>
      <c r="AV6" s="108">
        <v>195.38399602953999</v>
      </c>
      <c r="AW6" s="108">
        <v>18063.52271837525</v>
      </c>
    </row>
    <row r="7" spans="1:49" ht="13.2">
      <c r="A7" s="107">
        <v>1994</v>
      </c>
      <c r="B7" s="108">
        <v>14060.027</v>
      </c>
      <c r="C7" s="108">
        <v>-845.476</v>
      </c>
      <c r="D7" s="108">
        <v>13214.550999999999</v>
      </c>
      <c r="F7" s="107">
        <v>1994</v>
      </c>
      <c r="G7" s="108">
        <v>11166.686238754</v>
      </c>
      <c r="H7" s="108">
        <v>-10309.734291492099</v>
      </c>
      <c r="I7" s="165">
        <v>856.95194726189698</v>
      </c>
      <c r="J7" s="55"/>
      <c r="K7" s="167">
        <v>1994</v>
      </c>
      <c r="L7" s="108">
        <v>13214.550999999999</v>
      </c>
      <c r="M7" s="165">
        <v>856.95194726189698</v>
      </c>
      <c r="N7" s="185">
        <f t="shared" si="0"/>
        <v>-93.515088425918549</v>
      </c>
      <c r="AH7" s="315">
        <v>1991</v>
      </c>
      <c r="AI7" s="316">
        <v>16930.48</v>
      </c>
      <c r="AJ7" s="316">
        <v>1054.54</v>
      </c>
      <c r="AK7" s="316">
        <v>52.856000000000002</v>
      </c>
      <c r="AL7" s="316">
        <v>18037.87</v>
      </c>
      <c r="AM7" s="317">
        <v>17092.312999999998</v>
      </c>
      <c r="AN7" s="316">
        <v>775.82600000000002</v>
      </c>
      <c r="AO7" s="316">
        <v>195.38399999999999</v>
      </c>
      <c r="AP7" s="316">
        <v>18063.523000000001</v>
      </c>
      <c r="AQ7" s="316">
        <v>0.14000000000000001</v>
      </c>
      <c r="AS7" s="107">
        <v>1992</v>
      </c>
      <c r="AT7" s="108">
        <v>13655.434827421101</v>
      </c>
      <c r="AU7" s="108">
        <v>597.31832542578002</v>
      </c>
      <c r="AV7" s="108">
        <v>129.81379937058</v>
      </c>
      <c r="AW7" s="108">
        <v>14382.566952217461</v>
      </c>
    </row>
    <row r="8" spans="1:49" ht="13.2">
      <c r="A8" s="107">
        <v>1995</v>
      </c>
      <c r="B8" s="108">
        <v>10538.306</v>
      </c>
      <c r="C8" s="108">
        <v>-841.7</v>
      </c>
      <c r="D8" s="108">
        <v>9696.6059999999998</v>
      </c>
      <c r="F8" s="107">
        <v>1995</v>
      </c>
      <c r="G8" s="108">
        <v>8805.6693854968908</v>
      </c>
      <c r="H8" s="108">
        <v>-10323.6469528208</v>
      </c>
      <c r="I8" s="169">
        <v>-1517.9775673238801</v>
      </c>
      <c r="J8" s="57"/>
      <c r="K8" s="167">
        <v>1995</v>
      </c>
      <c r="L8" s="108">
        <v>9696.6059999999998</v>
      </c>
      <c r="M8" s="169">
        <v>-1517.9775673238801</v>
      </c>
      <c r="N8" s="185">
        <f t="shared" si="0"/>
        <v>-115.65473081327508</v>
      </c>
      <c r="AH8" s="315">
        <v>1992</v>
      </c>
      <c r="AI8" s="316">
        <v>14035.34</v>
      </c>
      <c r="AJ8" s="316">
        <v>889.71</v>
      </c>
      <c r="AK8" s="316">
        <v>43.759</v>
      </c>
      <c r="AL8" s="316">
        <v>14968.81</v>
      </c>
      <c r="AM8" s="317">
        <v>13655.434999999999</v>
      </c>
      <c r="AN8" s="316">
        <v>597.31799999999998</v>
      </c>
      <c r="AO8" s="316">
        <v>129.81399999999999</v>
      </c>
      <c r="AP8" s="316">
        <v>14382.566999999999</v>
      </c>
      <c r="AQ8" s="316">
        <v>-3.92</v>
      </c>
      <c r="AS8" s="107">
        <v>1993</v>
      </c>
      <c r="AT8" s="108">
        <v>10126.430515731299</v>
      </c>
      <c r="AU8" s="108">
        <v>424.92187862775</v>
      </c>
      <c r="AV8" s="108">
        <v>78.075821186070002</v>
      </c>
      <c r="AW8" s="108">
        <v>10629.42821554512</v>
      </c>
    </row>
    <row r="9" spans="1:49" ht="13.2">
      <c r="A9" s="107">
        <v>1996</v>
      </c>
      <c r="B9" s="108">
        <v>10453.191999999999</v>
      </c>
      <c r="C9" s="108">
        <v>-828.16700000000003</v>
      </c>
      <c r="D9" s="108">
        <v>9625.0249999999996</v>
      </c>
      <c r="F9" s="107">
        <v>1996</v>
      </c>
      <c r="G9" s="108">
        <v>8515.6033038184196</v>
      </c>
      <c r="H9" s="108">
        <v>-10032.158757167101</v>
      </c>
      <c r="I9" s="169">
        <v>-1516.55545334872</v>
      </c>
      <c r="J9" s="57"/>
      <c r="K9" s="167">
        <v>1996</v>
      </c>
      <c r="L9" s="108">
        <v>9625.0249999999996</v>
      </c>
      <c r="M9" s="169">
        <v>-1516.55545334872</v>
      </c>
      <c r="N9" s="185">
        <f t="shared" si="0"/>
        <v>-115.75637936887145</v>
      </c>
      <c r="AH9" s="315">
        <v>1993</v>
      </c>
      <c r="AI9" s="316">
        <v>11093.04</v>
      </c>
      <c r="AJ9" s="316">
        <v>763.81600000000003</v>
      </c>
      <c r="AK9" s="316">
        <v>34.543999999999997</v>
      </c>
      <c r="AL9" s="316">
        <v>11891.4</v>
      </c>
      <c r="AM9" s="317">
        <v>10126.431</v>
      </c>
      <c r="AN9" s="316">
        <v>424.92200000000003</v>
      </c>
      <c r="AO9" s="316">
        <v>78.075999999999993</v>
      </c>
      <c r="AP9" s="316">
        <v>10629.428</v>
      </c>
      <c r="AQ9" s="316">
        <v>-10.61</v>
      </c>
      <c r="AS9" s="107">
        <v>1994</v>
      </c>
      <c r="AT9" s="108">
        <v>7063.5404817845201</v>
      </c>
      <c r="AU9" s="108">
        <v>276.92996738463</v>
      </c>
      <c r="AV9" s="108">
        <v>39.419003933860004</v>
      </c>
      <c r="AW9" s="108">
        <v>7379.8894531030101</v>
      </c>
    </row>
    <row r="10" spans="1:49" ht="13.2">
      <c r="A10" s="107">
        <v>1997</v>
      </c>
      <c r="B10" s="108">
        <v>11426.954</v>
      </c>
      <c r="C10" s="108">
        <v>-764.05100000000004</v>
      </c>
      <c r="D10" s="108">
        <v>10662.903</v>
      </c>
      <c r="F10" s="107">
        <v>1997</v>
      </c>
      <c r="G10" s="108">
        <v>9284.0893784193995</v>
      </c>
      <c r="H10" s="108">
        <v>-10303.285695286801</v>
      </c>
      <c r="I10" s="169">
        <v>-1019.19631686743</v>
      </c>
      <c r="J10" s="57"/>
      <c r="K10" s="167">
        <v>1997</v>
      </c>
      <c r="L10" s="108">
        <v>10662.903</v>
      </c>
      <c r="M10" s="169">
        <v>-1019.19631686743</v>
      </c>
      <c r="N10" s="185">
        <f t="shared" si="0"/>
        <v>-109.5583380704807</v>
      </c>
      <c r="AH10" s="315">
        <v>1994</v>
      </c>
      <c r="AI10" s="316">
        <v>8254.1849999999995</v>
      </c>
      <c r="AJ10" s="316">
        <v>611.79600000000005</v>
      </c>
      <c r="AK10" s="316">
        <v>26.050999999999998</v>
      </c>
      <c r="AL10" s="316">
        <v>8892.0319999999992</v>
      </c>
      <c r="AM10" s="317">
        <v>7063.54</v>
      </c>
      <c r="AN10" s="316">
        <v>276.93</v>
      </c>
      <c r="AO10" s="316">
        <v>39.418999999999997</v>
      </c>
      <c r="AP10" s="316">
        <v>7379.8890000000001</v>
      </c>
      <c r="AQ10" s="316">
        <v>-17.010000000000002</v>
      </c>
      <c r="AS10" s="107">
        <v>1995</v>
      </c>
      <c r="AT10" s="108">
        <v>5163.6156704204896</v>
      </c>
      <c r="AU10" s="108">
        <v>175.92489661215001</v>
      </c>
      <c r="AV10" s="108">
        <v>59.134810533850001</v>
      </c>
      <c r="AW10" s="108">
        <v>5398.6753775664902</v>
      </c>
    </row>
    <row r="11" spans="1:49" ht="13.2">
      <c r="A11" s="107">
        <v>1998</v>
      </c>
      <c r="B11" s="108">
        <v>10256.726000000001</v>
      </c>
      <c r="C11" s="108">
        <v>-793.78300000000002</v>
      </c>
      <c r="D11" s="108">
        <v>9462.9429999999993</v>
      </c>
      <c r="F11" s="107">
        <v>1998</v>
      </c>
      <c r="G11" s="108">
        <v>8690.9025953069304</v>
      </c>
      <c r="H11" s="108">
        <v>-10331.5113478896</v>
      </c>
      <c r="I11" s="169">
        <v>-1640.6087525826999</v>
      </c>
      <c r="J11" s="57"/>
      <c r="K11" s="167">
        <v>1998</v>
      </c>
      <c r="L11" s="108">
        <v>9462.9429999999993</v>
      </c>
      <c r="M11" s="169">
        <v>-1640.6087525826999</v>
      </c>
      <c r="N11" s="185">
        <f t="shared" si="0"/>
        <v>-117.33719364665623</v>
      </c>
      <c r="AH11" s="315">
        <v>1995</v>
      </c>
      <c r="AI11" s="316">
        <v>5239.9449999999997</v>
      </c>
      <c r="AJ11" s="316">
        <v>515.32899999999995</v>
      </c>
      <c r="AK11" s="316">
        <v>16.872</v>
      </c>
      <c r="AL11" s="316">
        <v>5772.1459999999997</v>
      </c>
      <c r="AM11" s="317">
        <v>5163.616</v>
      </c>
      <c r="AN11" s="316">
        <v>175.92500000000001</v>
      </c>
      <c r="AO11" s="316">
        <v>59.134999999999998</v>
      </c>
      <c r="AP11" s="316">
        <v>5398.6750000000002</v>
      </c>
      <c r="AQ11" s="316">
        <v>-6.47</v>
      </c>
      <c r="AS11" s="107">
        <v>1996</v>
      </c>
      <c r="AT11" s="108">
        <v>4865.5999431272403</v>
      </c>
      <c r="AU11" s="108">
        <v>171.05470892202001</v>
      </c>
      <c r="AV11" s="108">
        <v>47.734678995389999</v>
      </c>
      <c r="AW11" s="108">
        <v>5084.3893310446501</v>
      </c>
    </row>
    <row r="12" spans="1:49" ht="13.2">
      <c r="A12" s="107">
        <v>1999</v>
      </c>
      <c r="B12" s="108">
        <v>9821.1620000000003</v>
      </c>
      <c r="C12" s="108">
        <v>-827.822</v>
      </c>
      <c r="D12" s="108">
        <v>8993.34</v>
      </c>
      <c r="F12" s="107">
        <v>1999</v>
      </c>
      <c r="G12" s="108">
        <v>8570.9597948076498</v>
      </c>
      <c r="H12" s="108">
        <v>-10339.0948362698</v>
      </c>
      <c r="I12" s="169">
        <v>-1768.13504146218</v>
      </c>
      <c r="J12" s="57"/>
      <c r="K12" s="167">
        <v>1999</v>
      </c>
      <c r="L12" s="108">
        <v>8993.34</v>
      </c>
      <c r="M12" s="169">
        <v>-1768.13504146218</v>
      </c>
      <c r="N12" s="185">
        <f t="shared" si="0"/>
        <v>-119.66049367045144</v>
      </c>
      <c r="AH12" s="315">
        <v>1996</v>
      </c>
      <c r="AI12" s="316">
        <v>5417.723</v>
      </c>
      <c r="AJ12" s="316">
        <v>410.22300000000001</v>
      </c>
      <c r="AK12" s="316">
        <v>16.827999999999999</v>
      </c>
      <c r="AL12" s="316">
        <v>5844.7730000000001</v>
      </c>
      <c r="AM12" s="317">
        <v>4865.6000000000004</v>
      </c>
      <c r="AN12" s="316">
        <v>171.05500000000001</v>
      </c>
      <c r="AO12" s="316">
        <v>47.734999999999999</v>
      </c>
      <c r="AP12" s="316">
        <v>5084.3890000000001</v>
      </c>
      <c r="AQ12" s="316">
        <v>-13.01</v>
      </c>
      <c r="AS12" s="107">
        <v>1997</v>
      </c>
      <c r="AT12" s="108">
        <v>5175.1946252607104</v>
      </c>
      <c r="AU12" s="108">
        <v>167.69393283215999</v>
      </c>
      <c r="AV12" s="108">
        <v>44.401826494080005</v>
      </c>
      <c r="AW12" s="108">
        <v>5387.2903845869496</v>
      </c>
    </row>
    <row r="13" spans="1:49" ht="13.2">
      <c r="A13" s="107">
        <v>2000</v>
      </c>
      <c r="B13" s="108">
        <v>9866.4689999999991</v>
      </c>
      <c r="C13" s="108">
        <v>-808.80799999999999</v>
      </c>
      <c r="D13" s="108">
        <v>9057.6610000000001</v>
      </c>
      <c r="F13" s="107">
        <v>2000</v>
      </c>
      <c r="G13" s="108">
        <v>8276.4966179803396</v>
      </c>
      <c r="H13" s="108">
        <v>-10303.876819938399</v>
      </c>
      <c r="I13" s="169">
        <v>-2027.3802019580301</v>
      </c>
      <c r="J13" s="57"/>
      <c r="K13" s="167">
        <v>2000</v>
      </c>
      <c r="L13" s="108">
        <v>9057.6610000000001</v>
      </c>
      <c r="M13" s="169">
        <v>-2027.3802019580301</v>
      </c>
      <c r="N13" s="185">
        <f t="shared" si="0"/>
        <v>-122.38304350271035</v>
      </c>
      <c r="AH13" s="315">
        <v>1997</v>
      </c>
      <c r="AI13" s="316">
        <v>5901.9139999999998</v>
      </c>
      <c r="AJ13" s="316">
        <v>313.75799999999998</v>
      </c>
      <c r="AK13" s="316">
        <v>17.776</v>
      </c>
      <c r="AL13" s="316">
        <v>6233.4489999999996</v>
      </c>
      <c r="AM13" s="317">
        <v>5175.1949999999997</v>
      </c>
      <c r="AN13" s="316">
        <v>167.69399999999999</v>
      </c>
      <c r="AO13" s="316">
        <v>44.402000000000001</v>
      </c>
      <c r="AP13" s="316">
        <v>5387.29</v>
      </c>
      <c r="AQ13" s="316">
        <v>-13.57</v>
      </c>
      <c r="AS13" s="107">
        <v>1998</v>
      </c>
      <c r="AT13" s="108">
        <v>4606.1766810602103</v>
      </c>
      <c r="AU13" s="108">
        <v>169.45153285935001</v>
      </c>
      <c r="AV13" s="108">
        <v>38.34878321827</v>
      </c>
      <c r="AW13" s="108">
        <v>4813.97699713783</v>
      </c>
    </row>
    <row r="14" spans="1:49" ht="13.2">
      <c r="A14" s="107">
        <v>2001</v>
      </c>
      <c r="B14" s="108">
        <v>9821.7049999999999</v>
      </c>
      <c r="C14" s="108">
        <v>-813.99599999999998</v>
      </c>
      <c r="D14" s="108">
        <v>9007.7090000000007</v>
      </c>
      <c r="F14" s="107">
        <v>2001</v>
      </c>
      <c r="G14" s="108">
        <v>8717.6163653329295</v>
      </c>
      <c r="H14" s="108">
        <v>-10221.397809956799</v>
      </c>
      <c r="I14" s="169">
        <v>-1503.7814446238699</v>
      </c>
      <c r="J14" s="57"/>
      <c r="K14" s="167">
        <v>2001</v>
      </c>
      <c r="L14" s="108">
        <v>9007.7090000000007</v>
      </c>
      <c r="M14" s="169">
        <v>-1503.7814446238699</v>
      </c>
      <c r="N14" s="185">
        <f t="shared" si="0"/>
        <v>-116.69438305149366</v>
      </c>
      <c r="AH14" s="315">
        <v>1998</v>
      </c>
      <c r="AI14" s="316">
        <v>5144.4560000000001</v>
      </c>
      <c r="AJ14" s="316">
        <v>249.142</v>
      </c>
      <c r="AK14" s="316">
        <v>16.587</v>
      </c>
      <c r="AL14" s="316">
        <v>5410.1840000000002</v>
      </c>
      <c r="AM14" s="317">
        <v>4606.1769999999997</v>
      </c>
      <c r="AN14" s="316">
        <v>169.452</v>
      </c>
      <c r="AO14" s="316">
        <v>38.348999999999997</v>
      </c>
      <c r="AP14" s="316">
        <v>4813.9769999999999</v>
      </c>
      <c r="AQ14" s="316">
        <v>-11.02</v>
      </c>
      <c r="AS14" s="107">
        <v>1999</v>
      </c>
      <c r="AT14" s="108">
        <v>4571.4006596326199</v>
      </c>
      <c r="AU14" s="108">
        <v>160.26470291139</v>
      </c>
      <c r="AV14" s="108">
        <v>68.991092104960003</v>
      </c>
      <c r="AW14" s="108">
        <v>4800.6564546489699</v>
      </c>
    </row>
    <row r="15" spans="1:49" ht="13.2">
      <c r="A15" s="107">
        <v>2002</v>
      </c>
      <c r="B15" s="108">
        <v>10407.446</v>
      </c>
      <c r="C15" s="108">
        <v>-822.75800000000004</v>
      </c>
      <c r="D15" s="108">
        <v>9584.6880000000001</v>
      </c>
      <c r="F15" s="107">
        <v>2002</v>
      </c>
      <c r="G15" s="108">
        <v>8440.6412599538507</v>
      </c>
      <c r="H15" s="108">
        <v>-10239.2599738393</v>
      </c>
      <c r="I15" s="169">
        <v>-1798.61871388547</v>
      </c>
      <c r="J15" s="57"/>
      <c r="K15" s="167">
        <v>2002</v>
      </c>
      <c r="L15" s="108">
        <v>9584.6880000000001</v>
      </c>
      <c r="M15" s="169">
        <v>-1798.61871388547</v>
      </c>
      <c r="N15" s="185">
        <f t="shared" si="0"/>
        <v>-118.76554264349001</v>
      </c>
      <c r="AH15" s="315">
        <v>1999</v>
      </c>
      <c r="AI15" s="316">
        <v>4837.5680000000002</v>
      </c>
      <c r="AJ15" s="316">
        <v>194.86199999999999</v>
      </c>
      <c r="AK15" s="316">
        <v>17.196999999999999</v>
      </c>
      <c r="AL15" s="316">
        <v>5049.6270000000004</v>
      </c>
      <c r="AM15" s="317">
        <v>4571.4009999999998</v>
      </c>
      <c r="AN15" s="316">
        <v>160.26499999999999</v>
      </c>
      <c r="AO15" s="316">
        <v>68.991</v>
      </c>
      <c r="AP15" s="316">
        <v>4800.6559999999999</v>
      </c>
      <c r="AQ15" s="316">
        <v>-4.93</v>
      </c>
      <c r="AS15" s="107">
        <v>2000</v>
      </c>
      <c r="AT15" s="108">
        <v>4223.9056577502097</v>
      </c>
      <c r="AU15" s="108">
        <v>168.17233491639001</v>
      </c>
      <c r="AV15" s="108">
        <v>28.964274334960002</v>
      </c>
      <c r="AW15" s="108">
        <v>4421.0422670015596</v>
      </c>
    </row>
    <row r="16" spans="1:49" ht="13.2">
      <c r="A16" s="107">
        <v>2003</v>
      </c>
      <c r="B16" s="108">
        <v>10848.898999999999</v>
      </c>
      <c r="C16" s="108">
        <v>-821.91099999999994</v>
      </c>
      <c r="D16" s="108">
        <v>10026.987999999999</v>
      </c>
      <c r="F16" s="107">
        <v>2003</v>
      </c>
      <c r="G16" s="108">
        <v>8675.8907010697294</v>
      </c>
      <c r="H16" s="108">
        <v>-9914.3159746724905</v>
      </c>
      <c r="I16" s="169">
        <v>-1238.4252736027599</v>
      </c>
      <c r="J16" s="57"/>
      <c r="K16" s="167">
        <v>2003</v>
      </c>
      <c r="L16" s="108">
        <v>10026.987999999999</v>
      </c>
      <c r="M16" s="169">
        <v>-1238.4252736027599</v>
      </c>
      <c r="N16" s="185">
        <f t="shared" si="0"/>
        <v>-112.35092007293476</v>
      </c>
      <c r="AH16" s="315">
        <v>2000</v>
      </c>
      <c r="AI16" s="316">
        <v>4710.3410000000003</v>
      </c>
      <c r="AJ16" s="316">
        <v>328.55500000000001</v>
      </c>
      <c r="AK16" s="316">
        <v>16.899999999999999</v>
      </c>
      <c r="AL16" s="316">
        <v>5055.7960000000003</v>
      </c>
      <c r="AM16" s="317">
        <v>4223.9059999999999</v>
      </c>
      <c r="AN16" s="316">
        <v>168.172</v>
      </c>
      <c r="AO16" s="316">
        <v>28.963999999999999</v>
      </c>
      <c r="AP16" s="316">
        <v>4421.0420000000004</v>
      </c>
      <c r="AQ16" s="316">
        <v>-12.55</v>
      </c>
      <c r="AS16" s="107">
        <v>2001</v>
      </c>
      <c r="AT16" s="108">
        <v>4608.1496586253497</v>
      </c>
      <c r="AU16" s="108">
        <v>172.49475293484002</v>
      </c>
      <c r="AV16" s="108">
        <v>57.1584537528</v>
      </c>
      <c r="AW16" s="108">
        <v>4837.8028653129895</v>
      </c>
    </row>
    <row r="17" spans="1:49" ht="13.2">
      <c r="A17" s="107">
        <v>2004</v>
      </c>
      <c r="B17" s="108">
        <v>11572.978999999999</v>
      </c>
      <c r="C17" s="108">
        <v>-838.87900000000002</v>
      </c>
      <c r="D17" s="108">
        <v>10734.1</v>
      </c>
      <c r="F17" s="107">
        <v>2004</v>
      </c>
      <c r="G17" s="108">
        <v>9035.0114802752105</v>
      </c>
      <c r="H17" s="108">
        <v>-10302.8660812045</v>
      </c>
      <c r="I17" s="169">
        <v>-1267.85460092927</v>
      </c>
      <c r="J17" s="57"/>
      <c r="K17" s="167">
        <v>2004</v>
      </c>
      <c r="L17" s="108">
        <v>10734.1</v>
      </c>
      <c r="M17" s="169">
        <v>-1267.85460092927</v>
      </c>
      <c r="N17" s="185">
        <f t="shared" si="0"/>
        <v>-111.81146627038383</v>
      </c>
      <c r="AH17" s="315">
        <v>2001</v>
      </c>
      <c r="AI17" s="316">
        <v>4471.0140000000001</v>
      </c>
      <c r="AJ17" s="316">
        <v>455.89800000000002</v>
      </c>
      <c r="AK17" s="316">
        <v>16.135000000000002</v>
      </c>
      <c r="AL17" s="316">
        <v>4943.0479999999998</v>
      </c>
      <c r="AM17" s="317">
        <v>4608.1499999999996</v>
      </c>
      <c r="AN17" s="316">
        <v>172.495</v>
      </c>
      <c r="AO17" s="316">
        <v>57.158000000000001</v>
      </c>
      <c r="AP17" s="316">
        <v>4837.8029999999999</v>
      </c>
      <c r="AQ17" s="316">
        <v>-2.13</v>
      </c>
      <c r="AS17" s="107">
        <v>2002</v>
      </c>
      <c r="AT17" s="108">
        <v>4266.9415441880601</v>
      </c>
      <c r="AU17" s="108">
        <v>179.32371124289998</v>
      </c>
      <c r="AV17" s="108">
        <v>32.579113433620002</v>
      </c>
      <c r="AW17" s="108">
        <v>4478.8443688645793</v>
      </c>
    </row>
    <row r="18" spans="1:49" ht="13.2">
      <c r="A18" s="107">
        <v>2005</v>
      </c>
      <c r="B18" s="108">
        <v>11957.163</v>
      </c>
      <c r="C18" s="108">
        <v>-840.36699999999996</v>
      </c>
      <c r="D18" s="108">
        <v>11116.796</v>
      </c>
      <c r="F18" s="107">
        <v>2005</v>
      </c>
      <c r="G18" s="108">
        <v>9540.9851075716506</v>
      </c>
      <c r="H18" s="108">
        <v>-10205.986026917901</v>
      </c>
      <c r="I18" s="169">
        <v>-665.000919346258</v>
      </c>
      <c r="J18" s="57"/>
      <c r="K18" s="167">
        <v>2005</v>
      </c>
      <c r="L18" s="108">
        <v>11116.796</v>
      </c>
      <c r="M18" s="169">
        <v>-665.000919346258</v>
      </c>
      <c r="N18" s="185">
        <f t="shared" si="0"/>
        <v>-105.98194767041024</v>
      </c>
      <c r="AH18" s="315">
        <v>2002</v>
      </c>
      <c r="AI18" s="316">
        <v>4642.2740000000003</v>
      </c>
      <c r="AJ18" s="316">
        <v>756.09799999999996</v>
      </c>
      <c r="AK18" s="316">
        <v>17.329000000000001</v>
      </c>
      <c r="AL18" s="316">
        <v>5415.701</v>
      </c>
      <c r="AM18" s="317">
        <v>4266.942</v>
      </c>
      <c r="AN18" s="316">
        <v>179.32400000000001</v>
      </c>
      <c r="AO18" s="316">
        <v>32.579000000000001</v>
      </c>
      <c r="AP18" s="316">
        <v>4478.8440000000001</v>
      </c>
      <c r="AQ18" s="316">
        <v>-17.3</v>
      </c>
      <c r="AS18" s="107">
        <v>2003</v>
      </c>
      <c r="AT18" s="108">
        <v>4432.9329773491099</v>
      </c>
      <c r="AU18" s="108">
        <v>163.06207069446</v>
      </c>
      <c r="AV18" s="108">
        <v>29.345091245839999</v>
      </c>
      <c r="AW18" s="108">
        <v>4625.3401392894102</v>
      </c>
    </row>
    <row r="19" spans="1:49" ht="13.2">
      <c r="A19" s="107">
        <v>2006</v>
      </c>
      <c r="B19" s="108">
        <v>12028.184999999999</v>
      </c>
      <c r="C19" s="108">
        <v>-804.86400000000003</v>
      </c>
      <c r="D19" s="108">
        <v>11223.321</v>
      </c>
      <c r="F19" s="107">
        <v>2006</v>
      </c>
      <c r="G19" s="108">
        <v>9779.6242252601896</v>
      </c>
      <c r="H19" s="108">
        <v>-10208.9288337945</v>
      </c>
      <c r="I19" s="169">
        <v>-429.30460853433698</v>
      </c>
      <c r="J19" s="57"/>
      <c r="K19" s="167">
        <v>2006</v>
      </c>
      <c r="L19" s="108">
        <v>11223.321</v>
      </c>
      <c r="M19" s="169">
        <v>-429.30460853433698</v>
      </c>
      <c r="N19" s="185">
        <f t="shared" si="0"/>
        <v>-103.82511209056872</v>
      </c>
      <c r="AH19" s="315">
        <v>2003</v>
      </c>
      <c r="AI19" s="316">
        <v>4670.1350000000002</v>
      </c>
      <c r="AJ19" s="316">
        <v>1058.7239999999999</v>
      </c>
      <c r="AK19" s="316">
        <v>17.539000000000001</v>
      </c>
      <c r="AL19" s="316">
        <v>5746.3980000000001</v>
      </c>
      <c r="AM19" s="317">
        <v>4432.933</v>
      </c>
      <c r="AN19" s="316">
        <v>163.06200000000001</v>
      </c>
      <c r="AO19" s="316">
        <v>29.344999999999999</v>
      </c>
      <c r="AP19" s="316">
        <v>4625.34</v>
      </c>
      <c r="AQ19" s="316">
        <v>-19.510000000000002</v>
      </c>
      <c r="AS19" s="107">
        <v>2004</v>
      </c>
      <c r="AT19" s="108">
        <v>4657.3769168744002</v>
      </c>
      <c r="AU19" s="108">
        <v>168.21225370299001</v>
      </c>
      <c r="AV19" s="108">
        <v>33.530352197020001</v>
      </c>
      <c r="AW19" s="108">
        <v>4859.1195227744101</v>
      </c>
    </row>
    <row r="20" spans="1:49" ht="13.2">
      <c r="A20" s="107">
        <v>2007</v>
      </c>
      <c r="B20" s="108">
        <v>13074.541999999999</v>
      </c>
      <c r="C20" s="108">
        <v>-804.16700000000003</v>
      </c>
      <c r="D20" s="108">
        <v>12270.375</v>
      </c>
      <c r="F20" s="107">
        <v>2007</v>
      </c>
      <c r="G20" s="108">
        <v>10831.1789780448</v>
      </c>
      <c r="H20" s="108">
        <v>-10309.901801418</v>
      </c>
      <c r="I20" s="165">
        <v>521.27717662679004</v>
      </c>
      <c r="J20" s="55"/>
      <c r="K20" s="167">
        <v>2007</v>
      </c>
      <c r="L20" s="108">
        <v>12270.375</v>
      </c>
      <c r="M20" s="165">
        <v>521.27717662679004</v>
      </c>
      <c r="N20" s="185">
        <f t="shared" si="0"/>
        <v>-95.751742089163614</v>
      </c>
      <c r="AH20" s="315">
        <v>2004</v>
      </c>
      <c r="AI20" s="316">
        <v>4826.88</v>
      </c>
      <c r="AJ20" s="316">
        <v>1371.0229999999999</v>
      </c>
      <c r="AK20" s="316">
        <v>18.581</v>
      </c>
      <c r="AL20" s="316">
        <v>6216.4849999999997</v>
      </c>
      <c r="AM20" s="317">
        <v>4657.3770000000004</v>
      </c>
      <c r="AN20" s="316">
        <v>168.21199999999999</v>
      </c>
      <c r="AO20" s="316">
        <v>33.53</v>
      </c>
      <c r="AP20" s="316">
        <v>4859.12</v>
      </c>
      <c r="AQ20" s="316">
        <v>-21.83</v>
      </c>
      <c r="AS20" s="107">
        <v>2005</v>
      </c>
      <c r="AT20" s="108">
        <v>5014.9132664147601</v>
      </c>
      <c r="AU20" s="108">
        <v>151.87944636977699</v>
      </c>
      <c r="AV20" s="108">
        <v>46.522866246040003</v>
      </c>
      <c r="AW20" s="108">
        <v>5213.3155790305773</v>
      </c>
    </row>
    <row r="21" spans="1:49" ht="13.2">
      <c r="A21" s="107">
        <v>2008</v>
      </c>
      <c r="B21" s="108">
        <v>14343.156999999999</v>
      </c>
      <c r="C21" s="108">
        <v>-804.08</v>
      </c>
      <c r="D21" s="108">
        <v>13539.076999999999</v>
      </c>
      <c r="F21" s="107">
        <v>2008</v>
      </c>
      <c r="G21" s="108">
        <v>11910.3791459535</v>
      </c>
      <c r="H21" s="108">
        <v>-10250.7049287102</v>
      </c>
      <c r="I21" s="165">
        <v>1659.6742172433101</v>
      </c>
      <c r="J21" s="55"/>
      <c r="K21" s="167">
        <v>2008</v>
      </c>
      <c r="L21" s="108">
        <v>13539.076999999999</v>
      </c>
      <c r="M21" s="165">
        <v>1659.6742172433101</v>
      </c>
      <c r="N21" s="185">
        <f t="shared" si="0"/>
        <v>-87.741599983194504</v>
      </c>
      <c r="AH21" s="315">
        <v>2005</v>
      </c>
      <c r="AI21" s="316">
        <v>4851.768</v>
      </c>
      <c r="AJ21" s="316">
        <v>1666.9949999999999</v>
      </c>
      <c r="AK21" s="316">
        <v>18.754999999999999</v>
      </c>
      <c r="AL21" s="316">
        <v>6537.518</v>
      </c>
      <c r="AM21" s="317">
        <v>5014.9129999999996</v>
      </c>
      <c r="AN21" s="316">
        <v>151.87899999999999</v>
      </c>
      <c r="AO21" s="316">
        <v>46.523000000000003</v>
      </c>
      <c r="AP21" s="316">
        <v>5213.3159999999998</v>
      </c>
      <c r="AQ21" s="316">
        <v>-20.260000000000002</v>
      </c>
      <c r="AS21" s="107">
        <v>2006</v>
      </c>
      <c r="AT21" s="108">
        <v>5045.6057039531997</v>
      </c>
      <c r="AU21" s="108">
        <v>147.189224979594</v>
      </c>
      <c r="AV21" s="108">
        <v>46.475800074719004</v>
      </c>
      <c r="AW21" s="108">
        <v>5239.2707290075123</v>
      </c>
    </row>
    <row r="22" spans="1:49" ht="13.2">
      <c r="A22" s="107">
        <v>2009</v>
      </c>
      <c r="B22" s="108">
        <v>14230.964</v>
      </c>
      <c r="C22" s="108">
        <v>-803.66200000000003</v>
      </c>
      <c r="D22" s="108">
        <v>13427.302</v>
      </c>
      <c r="F22" s="107">
        <v>2009</v>
      </c>
      <c r="G22" s="108">
        <v>11670.7346756306</v>
      </c>
      <c r="H22" s="108">
        <v>-10303.4021626716</v>
      </c>
      <c r="I22" s="165">
        <v>1367.33251295894</v>
      </c>
      <c r="J22" s="55"/>
      <c r="K22" s="167">
        <v>2009</v>
      </c>
      <c r="L22" s="108">
        <v>13427.302</v>
      </c>
      <c r="M22" s="165">
        <v>1367.33251295894</v>
      </c>
      <c r="N22" s="185">
        <f t="shared" si="0"/>
        <v>-89.816773965768107</v>
      </c>
      <c r="AH22" s="315">
        <v>2006</v>
      </c>
      <c r="AI22" s="316">
        <v>4961.4629999999997</v>
      </c>
      <c r="AJ22" s="316">
        <v>1526.598</v>
      </c>
      <c r="AK22" s="316">
        <v>21.102</v>
      </c>
      <c r="AL22" s="316">
        <v>6509.1629999999996</v>
      </c>
      <c r="AM22" s="317">
        <v>5045.6059999999998</v>
      </c>
      <c r="AN22" s="316">
        <v>147.18899999999999</v>
      </c>
      <c r="AO22" s="316">
        <v>46.475999999999999</v>
      </c>
      <c r="AP22" s="316">
        <v>5239.2709999999997</v>
      </c>
      <c r="AQ22" s="316">
        <v>-19.510000000000002</v>
      </c>
      <c r="AS22" s="107">
        <v>2007</v>
      </c>
      <c r="AT22" s="108">
        <v>5929.6076563747401</v>
      </c>
      <c r="AU22" s="108">
        <v>152.410968226965</v>
      </c>
      <c r="AV22" s="108">
        <v>78.381721658339998</v>
      </c>
      <c r="AW22" s="108">
        <v>6160.4003462600458</v>
      </c>
    </row>
    <row r="23" spans="1:49" s="132" customFormat="1" ht="13.2">
      <c r="A23" s="63">
        <v>2010</v>
      </c>
      <c r="B23" s="49">
        <v>13362.414000000001</v>
      </c>
      <c r="C23" s="49">
        <v>-804.09699999999998</v>
      </c>
      <c r="D23" s="49">
        <v>12558.316999999999</v>
      </c>
      <c r="F23" s="63">
        <v>2010</v>
      </c>
      <c r="G23" s="49">
        <v>11267.5469798304</v>
      </c>
      <c r="H23" s="49">
        <v>-10334.544220818099</v>
      </c>
      <c r="I23" s="169">
        <v>933.00275901227099</v>
      </c>
      <c r="J23" s="131"/>
      <c r="K23" s="186">
        <v>2010</v>
      </c>
      <c r="L23" s="49">
        <v>12558.316999999999</v>
      </c>
      <c r="M23" s="169">
        <v>933.00275901227099</v>
      </c>
      <c r="N23" s="187">
        <f t="shared" si="0"/>
        <v>-92.570638573526438</v>
      </c>
      <c r="AH23" s="315">
        <v>2007</v>
      </c>
      <c r="AI23" s="316">
        <v>5840.4250000000002</v>
      </c>
      <c r="AJ23" s="316">
        <v>1513.999</v>
      </c>
      <c r="AK23" s="316">
        <v>23.024000000000001</v>
      </c>
      <c r="AL23" s="316">
        <v>7377.4470000000001</v>
      </c>
      <c r="AM23" s="317">
        <v>5929.6080000000002</v>
      </c>
      <c r="AN23" s="316">
        <v>152.411</v>
      </c>
      <c r="AO23" s="316">
        <v>78.382000000000005</v>
      </c>
      <c r="AP23" s="316">
        <v>6160.4</v>
      </c>
      <c r="AQ23" s="316">
        <v>-16.5</v>
      </c>
      <c r="AS23" s="107">
        <v>2008</v>
      </c>
      <c r="AT23" s="108">
        <v>6808.5753512663096</v>
      </c>
      <c r="AU23" s="108">
        <v>180.99574570356299</v>
      </c>
      <c r="AV23" s="108">
        <v>81.208077612225992</v>
      </c>
      <c r="AW23" s="108">
        <v>7070.7791745820978</v>
      </c>
    </row>
    <row r="24" spans="1:49" ht="13.2">
      <c r="A24" s="107">
        <v>2011</v>
      </c>
      <c r="B24" s="107"/>
      <c r="C24" s="107"/>
      <c r="D24" s="107"/>
      <c r="F24" s="107">
        <v>2011</v>
      </c>
      <c r="G24" s="108">
        <v>13013.4562137497</v>
      </c>
      <c r="H24" s="108">
        <v>-10295.773858763099</v>
      </c>
      <c r="I24" s="165">
        <v>2717.6823549866599</v>
      </c>
      <c r="J24" s="131"/>
      <c r="N24" s="39"/>
      <c r="AH24" s="315">
        <v>2008</v>
      </c>
      <c r="AI24" s="316">
        <v>6675.6409999999996</v>
      </c>
      <c r="AJ24" s="316">
        <v>1662.09</v>
      </c>
      <c r="AK24" s="316">
        <v>24.428999999999998</v>
      </c>
      <c r="AL24" s="316">
        <v>8362.16</v>
      </c>
      <c r="AM24" s="317">
        <v>6808.5749999999998</v>
      </c>
      <c r="AN24" s="316">
        <v>180.99600000000001</v>
      </c>
      <c r="AO24" s="316">
        <v>81.207999999999998</v>
      </c>
      <c r="AP24" s="316">
        <v>7070.7790000000005</v>
      </c>
      <c r="AQ24" s="316">
        <v>-15.44</v>
      </c>
      <c r="AS24" s="107">
        <v>2009</v>
      </c>
      <c r="AT24" s="108">
        <v>6630.00468286664</v>
      </c>
      <c r="AU24" s="108">
        <v>167.141260364505</v>
      </c>
      <c r="AV24" s="108">
        <v>114.44194573559</v>
      </c>
      <c r="AW24" s="108">
        <v>6911.5878889667347</v>
      </c>
    </row>
    <row r="25" spans="1:49" ht="13.2">
      <c r="A25" s="107">
        <v>2012</v>
      </c>
      <c r="B25" s="107"/>
      <c r="C25" s="107"/>
      <c r="D25" s="107"/>
      <c r="F25" s="107">
        <v>2012</v>
      </c>
      <c r="G25" s="108">
        <v>14804.992243953</v>
      </c>
      <c r="H25" s="108">
        <v>-10324.340000832601</v>
      </c>
      <c r="I25" s="165">
        <v>4480.6522431204003</v>
      </c>
      <c r="J25" s="131"/>
      <c r="Y25" s="34" t="s">
        <v>275</v>
      </c>
      <c r="AH25" s="315">
        <v>2009</v>
      </c>
      <c r="AI25" s="316">
        <v>6612.3059999999996</v>
      </c>
      <c r="AJ25" s="316">
        <v>1125.037</v>
      </c>
      <c r="AK25" s="316">
        <v>23.638000000000002</v>
      </c>
      <c r="AL25" s="316">
        <v>7760.9809999999998</v>
      </c>
      <c r="AM25" s="317">
        <v>6630.0050000000001</v>
      </c>
      <c r="AN25" s="316">
        <v>167.14099999999999</v>
      </c>
      <c r="AO25" s="316">
        <v>114.44199999999999</v>
      </c>
      <c r="AP25" s="316">
        <v>6911.5879999999997</v>
      </c>
      <c r="AQ25" s="316">
        <v>-10.94</v>
      </c>
      <c r="AS25" s="107">
        <v>2010</v>
      </c>
      <c r="AT25" s="108">
        <v>5980.9705901707202</v>
      </c>
      <c r="AU25" s="108">
        <v>192.51623846384999</v>
      </c>
      <c r="AV25" s="108">
        <v>99.869188214600001</v>
      </c>
      <c r="AW25" s="108">
        <v>6273.3560168491704</v>
      </c>
    </row>
    <row r="26" spans="1:49" ht="13.8">
      <c r="A26" s="107">
        <v>2013</v>
      </c>
      <c r="B26" s="107"/>
      <c r="C26" s="107"/>
      <c r="D26" s="107"/>
      <c r="F26" s="107">
        <v>2013</v>
      </c>
      <c r="G26" s="108">
        <v>14886.1867535489</v>
      </c>
      <c r="H26" s="108">
        <v>-10216.191430852499</v>
      </c>
      <c r="I26" s="165">
        <v>4669.9953226964799</v>
      </c>
      <c r="J26" s="131"/>
      <c r="K26" s="161" t="s">
        <v>37</v>
      </c>
      <c r="L26" s="161" t="s">
        <v>306</v>
      </c>
      <c r="M26" s="162" t="s">
        <v>307</v>
      </c>
      <c r="N26" s="161" t="s">
        <v>221</v>
      </c>
      <c r="Y26" s="189" t="s">
        <v>223</v>
      </c>
      <c r="Z26" s="190">
        <v>1990</v>
      </c>
      <c r="AA26" s="190">
        <v>1991</v>
      </c>
      <c r="AB26" s="190">
        <v>1992</v>
      </c>
      <c r="AC26" s="190">
        <v>1993</v>
      </c>
      <c r="AD26" s="190">
        <v>1994</v>
      </c>
      <c r="AE26" s="190">
        <v>1995</v>
      </c>
      <c r="AF26" s="190">
        <v>1996</v>
      </c>
      <c r="AH26" s="315">
        <v>2010</v>
      </c>
      <c r="AI26" s="316">
        <v>5980.268</v>
      </c>
      <c r="AJ26" s="316">
        <v>977.98599999999999</v>
      </c>
      <c r="AK26" s="316">
        <v>22.541</v>
      </c>
      <c r="AL26" s="316">
        <v>6980.7950000000001</v>
      </c>
      <c r="AM26" s="317">
        <v>5980.9709999999995</v>
      </c>
      <c r="AN26" s="316">
        <v>192.51599999999999</v>
      </c>
      <c r="AO26" s="316">
        <v>99.869</v>
      </c>
      <c r="AP26" s="316">
        <v>6273.3559999999998</v>
      </c>
      <c r="AQ26" s="316">
        <v>-10.130000000000001</v>
      </c>
    </row>
    <row r="27" spans="1:49" ht="13.8">
      <c r="A27" s="107">
        <v>2014</v>
      </c>
      <c r="B27" s="107"/>
      <c r="C27" s="107"/>
      <c r="D27" s="107"/>
      <c r="F27" s="107">
        <v>2014</v>
      </c>
      <c r="G27" s="108">
        <v>15554.849774148301</v>
      </c>
      <c r="H27" s="108">
        <v>-10327.717642706501</v>
      </c>
      <c r="I27" s="165">
        <v>5227.1321314418301</v>
      </c>
      <c r="J27" s="131"/>
      <c r="K27" s="107">
        <v>1990</v>
      </c>
      <c r="L27" s="108">
        <v>29231.115000000002</v>
      </c>
      <c r="M27" s="108">
        <v>28290.675754746801</v>
      </c>
      <c r="N27" s="85">
        <f>(M27-L27)*100/L27</f>
        <v>-3.2172540980841853</v>
      </c>
      <c r="Y27" s="191" t="s">
        <v>224</v>
      </c>
      <c r="Z27" s="194">
        <v>28290.675754746801</v>
      </c>
      <c r="AA27" s="194">
        <v>25986.552769661601</v>
      </c>
      <c r="AB27" s="194">
        <v>21529.153606715001</v>
      </c>
      <c r="AC27" s="194">
        <v>15419.8208999486</v>
      </c>
      <c r="AD27" s="194">
        <v>11166.686238754</v>
      </c>
      <c r="AE27" s="194">
        <v>8805.6693854968908</v>
      </c>
      <c r="AF27" s="194">
        <v>8515.6033038184196</v>
      </c>
    </row>
    <row r="28" spans="1:49" ht="13.8">
      <c r="A28" s="107">
        <v>2015</v>
      </c>
      <c r="B28" s="107"/>
      <c r="C28" s="107"/>
      <c r="D28" s="107"/>
      <c r="F28" s="107">
        <v>2015</v>
      </c>
      <c r="G28" s="108">
        <v>16203.4048951237</v>
      </c>
      <c r="H28" s="108">
        <v>-10336.5304369326</v>
      </c>
      <c r="I28" s="165">
        <v>5866.8744581910796</v>
      </c>
      <c r="J28" s="131"/>
      <c r="K28" s="107">
        <v>1991</v>
      </c>
      <c r="L28" s="108">
        <v>26382.498</v>
      </c>
      <c r="M28" s="108">
        <v>25986.552769661601</v>
      </c>
      <c r="N28" s="85">
        <f t="shared" ref="N28:N47" si="1">(M28-L28)*100/L28</f>
        <v>-1.5007874930508804</v>
      </c>
      <c r="Y28" s="191" t="s">
        <v>225</v>
      </c>
      <c r="Z28" s="194">
        <v>29231.115000000002</v>
      </c>
      <c r="AA28" s="194">
        <v>26382.498</v>
      </c>
      <c r="AB28" s="194">
        <v>22907.183000000001</v>
      </c>
      <c r="AC28" s="194">
        <v>18439.035</v>
      </c>
      <c r="AD28" s="194">
        <v>14060.027</v>
      </c>
      <c r="AE28" s="194">
        <v>10538.306</v>
      </c>
      <c r="AF28" s="194">
        <v>10453.191999999999</v>
      </c>
    </row>
    <row r="29" spans="1:49" ht="13.8">
      <c r="A29" s="107">
        <v>2016</v>
      </c>
      <c r="B29" s="107"/>
      <c r="C29" s="107"/>
      <c r="D29" s="107"/>
      <c r="F29" s="107">
        <v>2016</v>
      </c>
      <c r="G29" s="108">
        <v>14949.940184982301</v>
      </c>
      <c r="H29" s="108">
        <v>-10302.540278723</v>
      </c>
      <c r="I29" s="165">
        <v>4647.3999062592502</v>
      </c>
      <c r="J29" s="131"/>
      <c r="K29" s="107">
        <v>1992</v>
      </c>
      <c r="L29" s="108">
        <v>22907.183000000001</v>
      </c>
      <c r="M29" s="108">
        <v>21529.153606715001</v>
      </c>
      <c r="N29" s="85">
        <f t="shared" si="1"/>
        <v>-6.0157086678226657</v>
      </c>
      <c r="Y29" s="191" t="s">
        <v>226</v>
      </c>
      <c r="Z29" s="192">
        <f>Z27-Z28</f>
        <v>-940.43924525320108</v>
      </c>
      <c r="AA29" s="192">
        <f t="shared" ref="AA29:AF29" si="2">AA27-AA28</f>
        <v>-395.94523033839869</v>
      </c>
      <c r="AB29" s="192">
        <f t="shared" si="2"/>
        <v>-1378.029393285</v>
      </c>
      <c r="AC29" s="192">
        <f t="shared" si="2"/>
        <v>-3019.2141000514002</v>
      </c>
      <c r="AD29" s="192">
        <f t="shared" si="2"/>
        <v>-2893.3407612459996</v>
      </c>
      <c r="AE29" s="192">
        <f t="shared" si="2"/>
        <v>-1732.6366145031097</v>
      </c>
      <c r="AF29" s="192">
        <f t="shared" si="2"/>
        <v>-1937.5886961815795</v>
      </c>
    </row>
    <row r="30" spans="1:49" ht="13.8">
      <c r="A30" s="107">
        <v>2017</v>
      </c>
      <c r="B30" s="107"/>
      <c r="C30" s="107"/>
      <c r="D30" s="107"/>
      <c r="F30" s="107">
        <v>2017</v>
      </c>
      <c r="G30" s="108">
        <v>15844.781117005199</v>
      </c>
      <c r="H30" s="108">
        <v>-10367.3139448905</v>
      </c>
      <c r="I30" s="165">
        <v>5477.4671721147097</v>
      </c>
      <c r="J30" s="131"/>
      <c r="K30" s="107">
        <v>1993</v>
      </c>
      <c r="L30" s="108">
        <v>18439.035</v>
      </c>
      <c r="M30" s="108">
        <v>15419.8208999486</v>
      </c>
      <c r="N30" s="85">
        <f t="shared" si="1"/>
        <v>-16.374035300933048</v>
      </c>
      <c r="Y30" s="191" t="s">
        <v>227</v>
      </c>
      <c r="Z30" s="193">
        <f>Z29*100/Z28</f>
        <v>-3.2172540980841853</v>
      </c>
      <c r="AA30" s="193">
        <f t="shared" ref="AA30:AF30" si="3">AA29*100/AA28</f>
        <v>-1.5007874930508804</v>
      </c>
      <c r="AB30" s="193">
        <f t="shared" si="3"/>
        <v>-6.0157086678226657</v>
      </c>
      <c r="AC30" s="193">
        <f t="shared" si="3"/>
        <v>-16.374035300933048</v>
      </c>
      <c r="AD30" s="193">
        <f t="shared" si="3"/>
        <v>-20.578486522436975</v>
      </c>
      <c r="AE30" s="193">
        <f t="shared" si="3"/>
        <v>-16.441320023380509</v>
      </c>
      <c r="AF30" s="193">
        <f t="shared" si="3"/>
        <v>-18.535856762045313</v>
      </c>
    </row>
    <row r="31" spans="1:49" ht="13.8">
      <c r="F31" s="63">
        <v>2018</v>
      </c>
      <c r="G31" s="49">
        <v>17858.410918438476</v>
      </c>
      <c r="H31" s="49">
        <v>-10941.370537922499</v>
      </c>
      <c r="I31" s="169">
        <v>6917.0403805159767</v>
      </c>
      <c r="J31" s="131"/>
      <c r="K31" s="107">
        <v>1994</v>
      </c>
      <c r="L31" s="108">
        <v>14060.027</v>
      </c>
      <c r="M31" s="108">
        <v>11166.686238754</v>
      </c>
      <c r="N31" s="85">
        <f t="shared" si="1"/>
        <v>-20.578486522436975</v>
      </c>
      <c r="Y31" s="189" t="s">
        <v>223</v>
      </c>
      <c r="Z31" s="190">
        <v>1997</v>
      </c>
      <c r="AA31" s="190">
        <v>1998</v>
      </c>
      <c r="AB31" s="190">
        <v>1999</v>
      </c>
      <c r="AC31" s="190">
        <v>2000</v>
      </c>
      <c r="AD31" s="190">
        <v>2001</v>
      </c>
      <c r="AE31" s="190">
        <v>2002</v>
      </c>
      <c r="AF31" s="190">
        <v>2003</v>
      </c>
    </row>
    <row r="32" spans="1:49" ht="13.8">
      <c r="F32" s="107">
        <v>2019</v>
      </c>
      <c r="G32" s="108">
        <v>15172.399873940958</v>
      </c>
      <c r="H32" s="108">
        <v>-10954.623783305</v>
      </c>
      <c r="I32" s="165">
        <v>4217.7760906359581</v>
      </c>
      <c r="J32" s="131"/>
      <c r="K32" s="107">
        <v>1995</v>
      </c>
      <c r="L32" s="108">
        <v>10538.306</v>
      </c>
      <c r="M32" s="108">
        <v>8805.6693854968908</v>
      </c>
      <c r="N32" s="85">
        <f t="shared" si="1"/>
        <v>-16.441320023380509</v>
      </c>
      <c r="Y32" s="191" t="s">
        <v>224</v>
      </c>
      <c r="Z32" s="194">
        <v>9284.0893784193995</v>
      </c>
      <c r="AA32" s="194">
        <v>8690.9025953069304</v>
      </c>
      <c r="AB32" s="194">
        <v>8570.9597948076498</v>
      </c>
      <c r="AC32" s="194">
        <v>8276.4966179803396</v>
      </c>
      <c r="AD32" s="194">
        <v>8717.6163653329295</v>
      </c>
      <c r="AE32" s="194">
        <v>8440.6412599538507</v>
      </c>
      <c r="AF32" s="194">
        <v>8675.8907010697294</v>
      </c>
    </row>
    <row r="33" spans="6:32" ht="13.8">
      <c r="F33" s="107">
        <v>2020</v>
      </c>
      <c r="G33" s="108">
        <v>14711.290291340649</v>
      </c>
      <c r="H33" s="108">
        <v>-10960.100073228899</v>
      </c>
      <c r="I33" s="165">
        <v>3751.1902181117493</v>
      </c>
      <c r="J33" s="131"/>
      <c r="K33" s="107">
        <v>1996</v>
      </c>
      <c r="L33" s="108">
        <v>10453.191999999999</v>
      </c>
      <c r="M33" s="108">
        <v>8515.6033038184196</v>
      </c>
      <c r="N33" s="85">
        <f t="shared" si="1"/>
        <v>-18.535856762045313</v>
      </c>
      <c r="Y33" s="191" t="s">
        <v>225</v>
      </c>
      <c r="Z33" s="194">
        <v>11426.954</v>
      </c>
      <c r="AA33" s="194">
        <v>10256.726000000001</v>
      </c>
      <c r="AB33" s="194">
        <v>9821.1620000000003</v>
      </c>
      <c r="AC33" s="194">
        <v>9866.4689999999991</v>
      </c>
      <c r="AD33" s="194">
        <v>9821.7049999999999</v>
      </c>
      <c r="AE33" s="194">
        <v>10407.446</v>
      </c>
      <c r="AF33" s="194">
        <v>10848.898999999999</v>
      </c>
    </row>
    <row r="34" spans="6:32" ht="13.8">
      <c r="K34" s="107">
        <v>1997</v>
      </c>
      <c r="L34" s="108">
        <v>11426.954</v>
      </c>
      <c r="M34" s="108">
        <v>9284.0893784193995</v>
      </c>
      <c r="N34" s="85">
        <f t="shared" si="1"/>
        <v>-18.752719417445807</v>
      </c>
      <c r="Y34" s="191" t="s">
        <v>226</v>
      </c>
      <c r="Z34" s="192">
        <f>Z32-Z33</f>
        <v>-2142.8646215806002</v>
      </c>
      <c r="AA34" s="192">
        <f t="shared" ref="AA34:AF34" si="4">AA32-AA33</f>
        <v>-1565.8234046930702</v>
      </c>
      <c r="AB34" s="192">
        <f t="shared" si="4"/>
        <v>-1250.2022051923504</v>
      </c>
      <c r="AC34" s="192">
        <f t="shared" si="4"/>
        <v>-1589.9723820196596</v>
      </c>
      <c r="AD34" s="192">
        <f t="shared" si="4"/>
        <v>-1104.0886346670704</v>
      </c>
      <c r="AE34" s="192">
        <f t="shared" si="4"/>
        <v>-1966.8047400461492</v>
      </c>
      <c r="AF34" s="192">
        <f t="shared" si="4"/>
        <v>-2173.00829893027</v>
      </c>
    </row>
    <row r="35" spans="6:32" ht="13.8">
      <c r="K35" s="107">
        <v>1998</v>
      </c>
      <c r="L35" s="108">
        <v>10256.726000000001</v>
      </c>
      <c r="M35" s="108">
        <v>8690.9025953069304</v>
      </c>
      <c r="N35" s="85">
        <f t="shared" si="1"/>
        <v>-15.266308222458807</v>
      </c>
      <c r="Y35" s="191" t="s">
        <v>227</v>
      </c>
      <c r="Z35" s="193">
        <f>Z34*100/Z33</f>
        <v>-18.752719417445807</v>
      </c>
      <c r="AA35" s="193">
        <f t="shared" ref="AA35:AF35" si="5">AA34*100/AA33</f>
        <v>-15.266308222458807</v>
      </c>
      <c r="AB35" s="193">
        <f t="shared" si="5"/>
        <v>-12.729677050356672</v>
      </c>
      <c r="AC35" s="193">
        <f t="shared" si="5"/>
        <v>-16.114907795480427</v>
      </c>
      <c r="AD35" s="193">
        <f t="shared" si="5"/>
        <v>-11.241313342918266</v>
      </c>
      <c r="AE35" s="193">
        <f t="shared" si="5"/>
        <v>-18.89805375926187</v>
      </c>
      <c r="AF35" s="193">
        <f t="shared" si="5"/>
        <v>-20.02975877027033</v>
      </c>
    </row>
    <row r="36" spans="6:32" ht="13.8">
      <c r="K36" s="107">
        <v>1999</v>
      </c>
      <c r="L36" s="108">
        <v>9821.1620000000003</v>
      </c>
      <c r="M36" s="108">
        <v>8570.9597948076498</v>
      </c>
      <c r="N36" s="85">
        <f t="shared" si="1"/>
        <v>-12.729677050356672</v>
      </c>
      <c r="Y36" s="189" t="s">
        <v>223</v>
      </c>
      <c r="Z36" s="190">
        <v>2004</v>
      </c>
      <c r="AA36" s="190">
        <v>2005</v>
      </c>
      <c r="AB36" s="190">
        <v>2006</v>
      </c>
      <c r="AC36" s="190">
        <v>2007</v>
      </c>
      <c r="AD36" s="190">
        <v>2008</v>
      </c>
      <c r="AE36" s="190">
        <v>2009</v>
      </c>
      <c r="AF36" s="190">
        <v>2010</v>
      </c>
    </row>
    <row r="37" spans="6:32" ht="13.8">
      <c r="K37" s="107">
        <v>2000</v>
      </c>
      <c r="L37" s="108">
        <v>9866.4689999999991</v>
      </c>
      <c r="M37" s="108">
        <v>8276.4966179803396</v>
      </c>
      <c r="N37" s="85">
        <f t="shared" si="1"/>
        <v>-16.114907795480427</v>
      </c>
      <c r="Y37" s="191" t="s">
        <v>224</v>
      </c>
      <c r="Z37" s="194">
        <v>9035.0114802752105</v>
      </c>
      <c r="AA37" s="194">
        <v>9540.9851075716506</v>
      </c>
      <c r="AB37" s="194">
        <v>9779.6242252601896</v>
      </c>
      <c r="AC37" s="194">
        <v>10831.1789780448</v>
      </c>
      <c r="AD37" s="194">
        <v>11910.3791459535</v>
      </c>
      <c r="AE37" s="194">
        <v>11670.7346756306</v>
      </c>
      <c r="AF37" s="195">
        <v>11267.5469798304</v>
      </c>
    </row>
    <row r="38" spans="6:32" ht="13.8">
      <c r="K38" s="107">
        <v>2001</v>
      </c>
      <c r="L38" s="108">
        <v>9821.7049999999999</v>
      </c>
      <c r="M38" s="108">
        <v>8717.6163653329295</v>
      </c>
      <c r="N38" s="85">
        <f t="shared" si="1"/>
        <v>-11.241313342918266</v>
      </c>
      <c r="Y38" s="191" t="s">
        <v>225</v>
      </c>
      <c r="Z38" s="194">
        <v>11572.978999999999</v>
      </c>
      <c r="AA38" s="194">
        <v>11957.163</v>
      </c>
      <c r="AB38" s="194">
        <v>12028.184999999999</v>
      </c>
      <c r="AC38" s="194">
        <v>13074.541999999999</v>
      </c>
      <c r="AD38" s="194">
        <v>14343.156999999999</v>
      </c>
      <c r="AE38" s="194">
        <v>14230.964</v>
      </c>
      <c r="AF38" s="194">
        <v>13362.414000000001</v>
      </c>
    </row>
    <row r="39" spans="6:32" ht="13.8">
      <c r="K39" s="107">
        <v>2002</v>
      </c>
      <c r="L39" s="108">
        <v>10407.446</v>
      </c>
      <c r="M39" s="108">
        <v>8440.6412599538507</v>
      </c>
      <c r="N39" s="85">
        <f t="shared" si="1"/>
        <v>-18.89805375926187</v>
      </c>
      <c r="Y39" s="191" t="s">
        <v>226</v>
      </c>
      <c r="Z39" s="192">
        <f>Z37-Z38</f>
        <v>-2537.9675197247889</v>
      </c>
      <c r="AA39" s="192">
        <f t="shared" ref="AA39:AF39" si="6">AA37-AA38</f>
        <v>-2416.1778924283499</v>
      </c>
      <c r="AB39" s="192">
        <f t="shared" si="6"/>
        <v>-2248.5607747398099</v>
      </c>
      <c r="AC39" s="192">
        <f t="shared" si="6"/>
        <v>-2243.3630219551997</v>
      </c>
      <c r="AD39" s="192">
        <f t="shared" si="6"/>
        <v>-2432.7778540464988</v>
      </c>
      <c r="AE39" s="192">
        <f t="shared" si="6"/>
        <v>-2560.2293243694003</v>
      </c>
      <c r="AF39" s="192">
        <f t="shared" si="6"/>
        <v>-2094.8670201696004</v>
      </c>
    </row>
    <row r="40" spans="6:32" ht="13.8">
      <c r="K40" s="107">
        <v>2003</v>
      </c>
      <c r="L40" s="108">
        <v>10848.898999999999</v>
      </c>
      <c r="M40" s="108">
        <v>8675.8907010697294</v>
      </c>
      <c r="N40" s="85">
        <f t="shared" si="1"/>
        <v>-20.02975877027033</v>
      </c>
      <c r="Y40" s="191" t="s">
        <v>227</v>
      </c>
      <c r="Z40" s="193">
        <f>Z39*100/Z38</f>
        <v>-21.930114275026238</v>
      </c>
      <c r="AA40" s="193">
        <f t="shared" ref="AA40:AF40" si="7">AA39*100/AA38</f>
        <v>-20.206949528314951</v>
      </c>
      <c r="AB40" s="193">
        <f t="shared" si="7"/>
        <v>-18.694098691862571</v>
      </c>
      <c r="AC40" s="193">
        <f t="shared" si="7"/>
        <v>-17.158253206538323</v>
      </c>
      <c r="AD40" s="193">
        <f t="shared" si="7"/>
        <v>-16.961243985870745</v>
      </c>
      <c r="AE40" s="193">
        <f t="shared" si="7"/>
        <v>-17.990554430250828</v>
      </c>
      <c r="AF40" s="193">
        <f t="shared" si="7"/>
        <v>-15.677309655048859</v>
      </c>
    </row>
    <row r="41" spans="6:32">
      <c r="K41" s="107">
        <v>2004</v>
      </c>
      <c r="L41" s="108">
        <v>11572.978999999999</v>
      </c>
      <c r="M41" s="108">
        <v>9035.0114802752105</v>
      </c>
      <c r="N41" s="85">
        <f t="shared" si="1"/>
        <v>-21.930114275026238</v>
      </c>
    </row>
    <row r="42" spans="6:32">
      <c r="K42" s="107">
        <v>2005</v>
      </c>
      <c r="L42" s="108">
        <v>11957.163</v>
      </c>
      <c r="M42" s="108">
        <v>9540.9851075716506</v>
      </c>
      <c r="N42" s="85">
        <f t="shared" si="1"/>
        <v>-20.206949528314951</v>
      </c>
    </row>
    <row r="43" spans="6:32">
      <c r="K43" s="107">
        <v>2006</v>
      </c>
      <c r="L43" s="108">
        <v>12028.184999999999</v>
      </c>
      <c r="M43" s="108">
        <v>9779.6242252601896</v>
      </c>
      <c r="N43" s="85">
        <f t="shared" si="1"/>
        <v>-18.694098691862571</v>
      </c>
    </row>
    <row r="44" spans="6:32">
      <c r="K44" s="107">
        <v>2007</v>
      </c>
      <c r="L44" s="108">
        <v>13074.541999999999</v>
      </c>
      <c r="M44" s="108">
        <v>10831.1789780448</v>
      </c>
      <c r="N44" s="85">
        <f t="shared" si="1"/>
        <v>-17.158253206538323</v>
      </c>
      <c r="Z44" s="34">
        <f>Z52+Z51</f>
        <v>-10273.525</v>
      </c>
    </row>
    <row r="45" spans="6:32">
      <c r="K45" s="107">
        <v>2008</v>
      </c>
      <c r="L45" s="108">
        <v>14343.156999999999</v>
      </c>
      <c r="M45" s="108">
        <v>11910.3791459535</v>
      </c>
      <c r="N45" s="85">
        <f t="shared" si="1"/>
        <v>-16.961243985870745</v>
      </c>
    </row>
    <row r="46" spans="6:32">
      <c r="K46" s="107">
        <v>2009</v>
      </c>
      <c r="L46" s="108">
        <v>14230.964</v>
      </c>
      <c r="M46" s="108">
        <v>11670.7346756306</v>
      </c>
      <c r="N46" s="85">
        <f t="shared" si="1"/>
        <v>-17.990554430250828</v>
      </c>
    </row>
    <row r="47" spans="6:32">
      <c r="K47" s="107">
        <v>2010</v>
      </c>
      <c r="L47" s="108">
        <v>13362.414000000001</v>
      </c>
      <c r="M47" s="115">
        <v>11267.5469798304</v>
      </c>
      <c r="N47" s="85">
        <f t="shared" si="1"/>
        <v>-15.677309655048859</v>
      </c>
    </row>
    <row r="48" spans="6:32">
      <c r="Y48" s="34" t="s">
        <v>276</v>
      </c>
    </row>
    <row r="49" spans="11:32" ht="13.8">
      <c r="K49" s="196" t="s">
        <v>37</v>
      </c>
      <c r="L49" s="161" t="s">
        <v>304</v>
      </c>
      <c r="M49" s="162" t="s">
        <v>305</v>
      </c>
      <c r="N49" s="161" t="s">
        <v>221</v>
      </c>
      <c r="Y49" s="198"/>
      <c r="Z49" s="199">
        <v>1990</v>
      </c>
      <c r="AA49" s="199">
        <v>1991</v>
      </c>
      <c r="AB49" s="199">
        <v>1992</v>
      </c>
      <c r="AC49" s="199">
        <v>1993</v>
      </c>
      <c r="AD49" s="199">
        <v>1994</v>
      </c>
      <c r="AE49" s="199">
        <v>1995</v>
      </c>
      <c r="AF49" s="199">
        <v>1996</v>
      </c>
    </row>
    <row r="50" spans="11:32" ht="13.8">
      <c r="K50" s="168">
        <v>1990</v>
      </c>
      <c r="L50" s="163">
        <v>-798.096</v>
      </c>
      <c r="M50" s="108">
        <v>-10273.525171351601</v>
      </c>
      <c r="N50" s="85">
        <f>(M50-L50)*100/L50</f>
        <v>1187.2543116807503</v>
      </c>
      <c r="Y50" s="191" t="s">
        <v>224</v>
      </c>
      <c r="Z50" s="200">
        <v>-10273.525</v>
      </c>
      <c r="AA50" s="200">
        <v>-10294.483</v>
      </c>
      <c r="AB50" s="200">
        <v>-10289.530000000001</v>
      </c>
      <c r="AC50" s="200">
        <v>-10293.574000000001</v>
      </c>
      <c r="AD50" s="200">
        <v>-10309.734</v>
      </c>
      <c r="AE50" s="200">
        <v>-10323.647000000001</v>
      </c>
      <c r="AF50" s="200">
        <v>-10032.159</v>
      </c>
    </row>
    <row r="51" spans="11:32" ht="13.8">
      <c r="K51" s="168">
        <v>1991</v>
      </c>
      <c r="L51" s="163">
        <v>-803.82299999999998</v>
      </c>
      <c r="M51" s="108">
        <v>-10294.4825360862</v>
      </c>
      <c r="N51" s="85">
        <f t="shared" ref="N51:N70" si="8">(M51-L51)*100/L51</f>
        <v>1180.690218628504</v>
      </c>
      <c r="Y51" s="191" t="s">
        <v>225</v>
      </c>
      <c r="Z51" s="201">
        <v>-798.096</v>
      </c>
      <c r="AA51" s="201">
        <v>-803.82299999999998</v>
      </c>
      <c r="AB51" s="201">
        <v>-798.78800000000001</v>
      </c>
      <c r="AC51" s="201">
        <v>-797.07299999999998</v>
      </c>
      <c r="AD51" s="201">
        <v>-845.476</v>
      </c>
      <c r="AE51" s="201">
        <v>-841.7</v>
      </c>
      <c r="AF51" s="201">
        <v>-828.16700000000003</v>
      </c>
    </row>
    <row r="52" spans="11:32" ht="13.8">
      <c r="K52" s="168">
        <v>1992</v>
      </c>
      <c r="L52" s="163">
        <v>-798.78800000000001</v>
      </c>
      <c r="M52" s="108">
        <v>-10289.530417681401</v>
      </c>
      <c r="N52" s="85">
        <f t="shared" si="8"/>
        <v>1188.1428386106702</v>
      </c>
      <c r="Y52" s="191" t="s">
        <v>228</v>
      </c>
      <c r="Z52" s="202">
        <f>Z50-Z51</f>
        <v>-9475.4290000000001</v>
      </c>
      <c r="AA52" s="202">
        <f t="shared" ref="AA52:AF52" si="9">AA50-AA51</f>
        <v>-9490.66</v>
      </c>
      <c r="AB52" s="202">
        <f t="shared" si="9"/>
        <v>-9490.7420000000002</v>
      </c>
      <c r="AC52" s="202">
        <f t="shared" si="9"/>
        <v>-9496.5010000000002</v>
      </c>
      <c r="AD52" s="202">
        <f t="shared" si="9"/>
        <v>-9464.2579999999998</v>
      </c>
      <c r="AE52" s="202">
        <f t="shared" si="9"/>
        <v>-9481.9470000000001</v>
      </c>
      <c r="AF52" s="202">
        <f t="shared" si="9"/>
        <v>-9203.9920000000002</v>
      </c>
    </row>
    <row r="53" spans="11:32" ht="13.8">
      <c r="K53" s="168">
        <v>1993</v>
      </c>
      <c r="L53" s="163">
        <v>-797.07299999999998</v>
      </c>
      <c r="M53" s="108">
        <v>-10293.5741052142</v>
      </c>
      <c r="N53" s="85">
        <f t="shared" si="8"/>
        <v>1191.4217524886931</v>
      </c>
      <c r="Y53" s="191" t="s">
        <v>222</v>
      </c>
      <c r="Z53" s="193">
        <f>Z52*100/Z51</f>
        <v>1187.2542902107016</v>
      </c>
      <c r="AA53" s="193">
        <f t="shared" ref="AA53:AF53" si="10">AA52*100/AA51</f>
        <v>1180.6902763419309</v>
      </c>
      <c r="AB53" s="193">
        <f t="shared" si="10"/>
        <v>1188.1427863212768</v>
      </c>
      <c r="AC53" s="193">
        <f t="shared" si="10"/>
        <v>1191.4217392886223</v>
      </c>
      <c r="AD53" s="193">
        <f t="shared" si="10"/>
        <v>1119.3999593128603</v>
      </c>
      <c r="AE53" s="193">
        <f t="shared" si="10"/>
        <v>1126.5233456100748</v>
      </c>
      <c r="AF53" s="193">
        <f t="shared" si="10"/>
        <v>1111.3690837717513</v>
      </c>
    </row>
    <row r="54" spans="11:32" ht="13.8">
      <c r="K54" s="168">
        <v>1994</v>
      </c>
      <c r="L54" s="163">
        <v>-845.476</v>
      </c>
      <c r="M54" s="108">
        <v>-10309.734291492099</v>
      </c>
      <c r="N54" s="85">
        <f t="shared" si="8"/>
        <v>1119.3999937895455</v>
      </c>
      <c r="Y54" s="203"/>
      <c r="Z54" s="199">
        <v>1997</v>
      </c>
      <c r="AA54" s="199">
        <v>1998</v>
      </c>
      <c r="AB54" s="199">
        <v>1999</v>
      </c>
      <c r="AC54" s="199">
        <v>2000</v>
      </c>
      <c r="AD54" s="199">
        <v>2001</v>
      </c>
      <c r="AE54" s="199">
        <v>2002</v>
      </c>
      <c r="AF54" s="199">
        <v>2003</v>
      </c>
    </row>
    <row r="55" spans="11:32" ht="13.8">
      <c r="K55" s="168">
        <v>1995</v>
      </c>
      <c r="L55" s="163">
        <v>-841.7</v>
      </c>
      <c r="M55" s="108">
        <v>-10323.6469528208</v>
      </c>
      <c r="N55" s="85">
        <f t="shared" si="8"/>
        <v>1126.5233400048473</v>
      </c>
      <c r="Y55" s="191" t="s">
        <v>224</v>
      </c>
      <c r="Z55" s="200">
        <v>-10303.286</v>
      </c>
      <c r="AA55" s="200">
        <v>-10331.511</v>
      </c>
      <c r="AB55" s="200">
        <v>-10339.094999999999</v>
      </c>
      <c r="AC55" s="200">
        <v>-10303.877</v>
      </c>
      <c r="AD55" s="200">
        <v>-10221.397999999999</v>
      </c>
      <c r="AE55" s="200">
        <v>-10239.26</v>
      </c>
      <c r="AF55" s="200">
        <v>-9914.3160000000007</v>
      </c>
    </row>
    <row r="56" spans="11:32" ht="13.8">
      <c r="K56" s="168">
        <v>1996</v>
      </c>
      <c r="L56" s="163">
        <v>-828.16700000000003</v>
      </c>
      <c r="M56" s="108">
        <v>-10032.158757167101</v>
      </c>
      <c r="N56" s="85">
        <f t="shared" si="8"/>
        <v>1111.3690544500205</v>
      </c>
      <c r="Y56" s="191" t="s">
        <v>225</v>
      </c>
      <c r="Z56" s="201">
        <v>-764.05100000000004</v>
      </c>
      <c r="AA56" s="201">
        <v>-793.78300000000002</v>
      </c>
      <c r="AB56" s="201">
        <v>-827.822</v>
      </c>
      <c r="AC56" s="201">
        <v>-808.80799999999999</v>
      </c>
      <c r="AD56" s="201">
        <v>-813.99599999999998</v>
      </c>
      <c r="AE56" s="201">
        <v>-822.75800000000004</v>
      </c>
      <c r="AF56" s="201">
        <v>-821.91099999999994</v>
      </c>
    </row>
    <row r="57" spans="11:32" ht="13.8">
      <c r="K57" s="168">
        <v>1997</v>
      </c>
      <c r="L57" s="163">
        <v>-764.05100000000004</v>
      </c>
      <c r="M57" s="108">
        <v>-10303.285695286801</v>
      </c>
      <c r="N57" s="85">
        <f t="shared" si="8"/>
        <v>1248.507585918584</v>
      </c>
      <c r="Y57" s="191" t="s">
        <v>228</v>
      </c>
      <c r="Z57" s="201">
        <v>-9539.2350000000006</v>
      </c>
      <c r="AA57" s="201">
        <v>-9537.7279999999992</v>
      </c>
      <c r="AB57" s="201">
        <v>-9511.2729999999992</v>
      </c>
      <c r="AC57" s="201">
        <v>-9495.0689999999995</v>
      </c>
      <c r="AD57" s="201">
        <v>-9407.402</v>
      </c>
      <c r="AE57" s="201">
        <v>-9416.5020000000004</v>
      </c>
      <c r="AF57" s="201">
        <v>-9092.4050000000007</v>
      </c>
    </row>
    <row r="58" spans="11:32" ht="13.8">
      <c r="K58" s="168">
        <v>1998</v>
      </c>
      <c r="L58" s="163">
        <v>-793.78300000000002</v>
      </c>
      <c r="M58" s="108">
        <v>-10331.5113478896</v>
      </c>
      <c r="N58" s="85">
        <f t="shared" si="8"/>
        <v>1201.5536170325643</v>
      </c>
      <c r="Y58" s="191" t="s">
        <v>222</v>
      </c>
      <c r="Z58" s="201">
        <v>1248.51</v>
      </c>
      <c r="AA58" s="201">
        <v>1201.55</v>
      </c>
      <c r="AB58" s="201">
        <v>1148.95</v>
      </c>
      <c r="AC58" s="201">
        <v>1173.96</v>
      </c>
      <c r="AD58" s="201">
        <v>1155.71</v>
      </c>
      <c r="AE58" s="201">
        <v>1144.5</v>
      </c>
      <c r="AF58" s="201">
        <v>1106.25</v>
      </c>
    </row>
    <row r="59" spans="11:32" ht="13.8">
      <c r="K59" s="168">
        <v>1999</v>
      </c>
      <c r="L59" s="163">
        <v>-827.822</v>
      </c>
      <c r="M59" s="108">
        <v>-10339.0948362698</v>
      </c>
      <c r="N59" s="85">
        <f t="shared" si="8"/>
        <v>1148.9514456332158</v>
      </c>
      <c r="Y59" s="198"/>
      <c r="Z59" s="199">
        <v>2004</v>
      </c>
      <c r="AA59" s="199">
        <v>2005</v>
      </c>
      <c r="AB59" s="199">
        <v>2006</v>
      </c>
      <c r="AC59" s="199">
        <v>2007</v>
      </c>
      <c r="AD59" s="199">
        <v>2008</v>
      </c>
      <c r="AE59" s="199">
        <v>2009</v>
      </c>
      <c r="AF59" s="199">
        <v>2010</v>
      </c>
    </row>
    <row r="60" spans="11:32" ht="13.8">
      <c r="K60" s="168">
        <v>2000</v>
      </c>
      <c r="L60" s="163">
        <v>-808.80799999999999</v>
      </c>
      <c r="M60" s="108">
        <v>-10303.876819938399</v>
      </c>
      <c r="N60" s="85">
        <f t="shared" si="8"/>
        <v>1173.9583213739725</v>
      </c>
      <c r="Y60" s="191" t="s">
        <v>224</v>
      </c>
      <c r="Z60" s="200">
        <v>-10302.866</v>
      </c>
      <c r="AA60" s="200">
        <v>-10205.986000000001</v>
      </c>
      <c r="AB60" s="200">
        <v>-10208.929</v>
      </c>
      <c r="AC60" s="200">
        <v>-10309.902</v>
      </c>
      <c r="AD60" s="200">
        <v>-10250.705</v>
      </c>
      <c r="AE60" s="200">
        <v>-10303.402</v>
      </c>
      <c r="AF60" s="200">
        <v>-10334.544</v>
      </c>
    </row>
    <row r="61" spans="11:32" ht="13.8">
      <c r="K61" s="168">
        <v>2001</v>
      </c>
      <c r="L61" s="163">
        <v>-813.99599999999998</v>
      </c>
      <c r="M61" s="108">
        <v>-10221.397809956799</v>
      </c>
      <c r="N61" s="85">
        <f t="shared" si="8"/>
        <v>1155.7061471993475</v>
      </c>
      <c r="Y61" s="191" t="s">
        <v>225</v>
      </c>
      <c r="Z61" s="201">
        <v>-838.87900000000002</v>
      </c>
      <c r="AA61" s="201">
        <v>-840.36699999999996</v>
      </c>
      <c r="AB61" s="201">
        <v>-804.86400000000003</v>
      </c>
      <c r="AC61" s="201">
        <v>-804.16700000000003</v>
      </c>
      <c r="AD61" s="201">
        <v>-804.08</v>
      </c>
      <c r="AE61" s="201">
        <v>-803.66200000000003</v>
      </c>
      <c r="AF61" s="201">
        <v>-804.09699999999998</v>
      </c>
    </row>
    <row r="62" spans="11:32" ht="13.8">
      <c r="K62" s="168">
        <v>2002</v>
      </c>
      <c r="L62" s="163">
        <v>-822.75800000000004</v>
      </c>
      <c r="M62" s="108">
        <v>-10239.2599738393</v>
      </c>
      <c r="N62" s="85">
        <f t="shared" si="8"/>
        <v>1144.5044562118264</v>
      </c>
      <c r="Y62" s="191" t="s">
        <v>228</v>
      </c>
      <c r="Z62" s="201">
        <v>-9463.9869999999992</v>
      </c>
      <c r="AA62" s="201">
        <v>-9365.6190000000006</v>
      </c>
      <c r="AB62" s="201">
        <v>-9404.0650000000005</v>
      </c>
      <c r="AC62" s="201">
        <v>-9505.7350000000006</v>
      </c>
      <c r="AD62" s="201">
        <v>-9446.625</v>
      </c>
      <c r="AE62" s="201">
        <v>-9499.74</v>
      </c>
      <c r="AF62" s="201">
        <v>-9530.4470000000001</v>
      </c>
    </row>
    <row r="63" spans="11:32" ht="13.8">
      <c r="K63" s="168">
        <v>2003</v>
      </c>
      <c r="L63" s="163">
        <v>-821.91099999999994</v>
      </c>
      <c r="M63" s="108">
        <v>-9914.3159746724905</v>
      </c>
      <c r="N63" s="85">
        <f t="shared" si="8"/>
        <v>1106.2517687039706</v>
      </c>
      <c r="Y63" s="191" t="s">
        <v>222</v>
      </c>
      <c r="Z63" s="200">
        <v>1128.17</v>
      </c>
      <c r="AA63" s="200">
        <v>1114.47</v>
      </c>
      <c r="AB63" s="200">
        <v>1168.4000000000001</v>
      </c>
      <c r="AC63" s="200">
        <v>1182.06</v>
      </c>
      <c r="AD63" s="200">
        <v>1174.8399999999999</v>
      </c>
      <c r="AE63" s="200">
        <v>1182.06</v>
      </c>
      <c r="AF63" s="200">
        <v>1185.24</v>
      </c>
    </row>
    <row r="64" spans="11:32">
      <c r="K64" s="168">
        <v>2004</v>
      </c>
      <c r="L64" s="163">
        <v>-838.87900000000002</v>
      </c>
      <c r="M64" s="108">
        <v>-10302.8660812045</v>
      </c>
      <c r="N64" s="85">
        <f t="shared" si="8"/>
        <v>1128.1706993743435</v>
      </c>
    </row>
    <row r="65" spans="1:32">
      <c r="K65" s="168">
        <v>2005</v>
      </c>
      <c r="L65" s="163">
        <v>-840.36699999999996</v>
      </c>
      <c r="M65" s="108">
        <v>-10205.986026917901</v>
      </c>
      <c r="N65" s="85">
        <f t="shared" si="8"/>
        <v>1114.4677298035144</v>
      </c>
    </row>
    <row r="66" spans="1:32">
      <c r="K66" s="168">
        <v>2006</v>
      </c>
      <c r="L66" s="163">
        <v>-804.86400000000003</v>
      </c>
      <c r="M66" s="108">
        <v>-10208.9288337945</v>
      </c>
      <c r="N66" s="85">
        <f t="shared" si="8"/>
        <v>1168.4042066478933</v>
      </c>
    </row>
    <row r="67" spans="1:32">
      <c r="K67" s="168">
        <v>2007</v>
      </c>
      <c r="L67" s="163">
        <v>-804.16700000000003</v>
      </c>
      <c r="M67" s="108">
        <v>-10309.901801418</v>
      </c>
      <c r="N67" s="85">
        <f t="shared" si="8"/>
        <v>1182.0597962137217</v>
      </c>
    </row>
    <row r="68" spans="1:32">
      <c r="K68" s="168">
        <v>2008</v>
      </c>
      <c r="L68" s="163">
        <v>-804.08</v>
      </c>
      <c r="M68" s="108">
        <v>-10250.7049287102</v>
      </c>
      <c r="N68" s="85">
        <f t="shared" si="8"/>
        <v>1174.8364501927917</v>
      </c>
    </row>
    <row r="69" spans="1:32">
      <c r="K69" s="168">
        <v>2009</v>
      </c>
      <c r="L69" s="163">
        <v>-803.66200000000003</v>
      </c>
      <c r="M69" s="108">
        <v>-10303.4021626716</v>
      </c>
      <c r="N69" s="85">
        <f t="shared" si="8"/>
        <v>1182.0566559911504</v>
      </c>
    </row>
    <row r="70" spans="1:32" s="132" customFormat="1">
      <c r="J70" s="60"/>
      <c r="K70" s="188">
        <v>2010</v>
      </c>
      <c r="L70" s="173">
        <v>-804.09699999999998</v>
      </c>
      <c r="M70" s="49">
        <v>-10334.544220818099</v>
      </c>
      <c r="N70" s="85">
        <f t="shared" si="8"/>
        <v>1185.2360126723643</v>
      </c>
    </row>
    <row r="71" spans="1:32" s="132" customFormat="1">
      <c r="A71" s="171"/>
      <c r="J71" s="60"/>
      <c r="K71" s="170"/>
      <c r="L71" s="174"/>
      <c r="M71" s="55"/>
      <c r="N71" s="160"/>
    </row>
    <row r="72" spans="1:32" s="132" customFormat="1">
      <c r="A72" s="171" t="s">
        <v>213</v>
      </c>
      <c r="J72" s="60"/>
      <c r="K72" s="170"/>
      <c r="L72" s="174"/>
      <c r="M72" s="55"/>
      <c r="N72" s="160"/>
    </row>
    <row r="73" spans="1:32" s="132" customFormat="1">
      <c r="A73" s="172"/>
      <c r="B73" s="172">
        <v>1990</v>
      </c>
      <c r="C73" s="172">
        <v>1991</v>
      </c>
      <c r="D73" s="176">
        <v>1992</v>
      </c>
      <c r="E73" s="175">
        <v>1993</v>
      </c>
      <c r="F73" s="175">
        <v>1994</v>
      </c>
      <c r="G73" s="172">
        <v>1995</v>
      </c>
      <c r="H73" s="172">
        <v>1996</v>
      </c>
      <c r="I73" s="172">
        <v>1997</v>
      </c>
      <c r="J73" s="172">
        <v>1998</v>
      </c>
      <c r="K73" s="172">
        <v>1999</v>
      </c>
      <c r="L73" s="172">
        <v>2000</v>
      </c>
      <c r="M73" s="172">
        <v>2001</v>
      </c>
      <c r="N73" s="172">
        <v>2002</v>
      </c>
      <c r="O73" s="172">
        <v>2003</v>
      </c>
      <c r="P73" s="172">
        <v>2004</v>
      </c>
      <c r="Q73" s="172">
        <v>2005</v>
      </c>
      <c r="R73" s="172">
        <v>2006</v>
      </c>
      <c r="S73" s="172">
        <v>2007</v>
      </c>
      <c r="T73" s="172">
        <v>2008</v>
      </c>
      <c r="U73" s="172">
        <v>2009</v>
      </c>
      <c r="V73" s="172">
        <v>2010</v>
      </c>
    </row>
    <row r="74" spans="1:32" s="132" customFormat="1">
      <c r="A74" s="172" t="s">
        <v>214</v>
      </c>
      <c r="B74" s="63">
        <f t="shared" ref="B74:H74" si="11">B76-B75</f>
        <v>29231.115000000002</v>
      </c>
      <c r="C74" s="63">
        <f t="shared" si="11"/>
        <v>26382.498</v>
      </c>
      <c r="D74" s="63">
        <f t="shared" si="11"/>
        <v>22910.775000000001</v>
      </c>
      <c r="E74" s="63">
        <f t="shared" si="11"/>
        <v>18439.035</v>
      </c>
      <c r="F74" s="63">
        <f t="shared" si="11"/>
        <v>14060.027</v>
      </c>
      <c r="G74" s="63">
        <f t="shared" si="11"/>
        <v>10538.306</v>
      </c>
      <c r="H74" s="63">
        <f t="shared" si="11"/>
        <v>10453.191999999999</v>
      </c>
      <c r="I74" s="63">
        <f t="shared" ref="I74:V74" si="12">I76-I75</f>
        <v>11426.955</v>
      </c>
      <c r="J74" s="63">
        <f t="shared" si="12"/>
        <v>10256.724999999999</v>
      </c>
      <c r="K74" s="63">
        <f t="shared" si="12"/>
        <v>9821.1610000000001</v>
      </c>
      <c r="L74" s="63">
        <f t="shared" si="12"/>
        <v>9866.4680000000008</v>
      </c>
      <c r="M74" s="63">
        <f t="shared" si="12"/>
        <v>9821.7049999999999</v>
      </c>
      <c r="N74" s="63">
        <f>N76-N75</f>
        <v>10407.446</v>
      </c>
      <c r="O74" s="63">
        <f t="shared" si="12"/>
        <v>10848.898999999999</v>
      </c>
      <c r="P74" s="63">
        <f t="shared" si="12"/>
        <v>11572.979000000001</v>
      </c>
      <c r="Q74" s="63">
        <f t="shared" si="12"/>
        <v>11957.163</v>
      </c>
      <c r="R74" s="63">
        <f t="shared" si="12"/>
        <v>12028.184999999999</v>
      </c>
      <c r="S74" s="63">
        <f t="shared" si="12"/>
        <v>13074.541999999999</v>
      </c>
      <c r="T74" s="63">
        <f t="shared" si="12"/>
        <v>14343.156999999999</v>
      </c>
      <c r="U74" s="63">
        <f t="shared" si="12"/>
        <v>14230.964</v>
      </c>
      <c r="V74" s="63">
        <f t="shared" si="12"/>
        <v>13362.413</v>
      </c>
    </row>
    <row r="75" spans="1:32" s="132" customFormat="1">
      <c r="A75" s="172" t="s">
        <v>215</v>
      </c>
      <c r="B75" s="178">
        <v>-798.096</v>
      </c>
      <c r="C75" s="178">
        <v>-803.82299999999998</v>
      </c>
      <c r="D75" s="178">
        <v>-798.78800000000001</v>
      </c>
      <c r="E75" s="178">
        <v>-797.07299999999998</v>
      </c>
      <c r="F75" s="178">
        <v>-845.476</v>
      </c>
      <c r="G75" s="178">
        <v>-841.7</v>
      </c>
      <c r="H75" s="178">
        <v>-828.16700000000003</v>
      </c>
      <c r="I75" s="178">
        <v>-764.05100000000004</v>
      </c>
      <c r="J75" s="178">
        <v>-793.78300000000002</v>
      </c>
      <c r="K75" s="178">
        <v>-827.822</v>
      </c>
      <c r="L75" s="178">
        <v>-808.80799999999999</v>
      </c>
      <c r="M75" s="178">
        <v>-813.99599999999998</v>
      </c>
      <c r="N75" s="178">
        <v>-822.75800000000004</v>
      </c>
      <c r="O75" s="178">
        <v>-821.91099999999994</v>
      </c>
      <c r="P75" s="178">
        <v>-838.87900000000002</v>
      </c>
      <c r="Q75" s="178">
        <v>-840.36699999999996</v>
      </c>
      <c r="R75" s="178">
        <v>-804.86400000000003</v>
      </c>
      <c r="S75" s="178">
        <v>-804.16700000000003</v>
      </c>
      <c r="T75" s="178">
        <v>-804.08</v>
      </c>
      <c r="U75" s="178">
        <v>-803.66200000000003</v>
      </c>
      <c r="V75" s="178">
        <v>-804.09699999999998</v>
      </c>
      <c r="Y75" s="327"/>
      <c r="Z75" s="326">
        <v>1990</v>
      </c>
      <c r="AA75" s="326">
        <v>1991</v>
      </c>
      <c r="AB75" s="326">
        <v>1992</v>
      </c>
      <c r="AC75" s="326">
        <v>1993</v>
      </c>
      <c r="AD75" s="326">
        <v>1994</v>
      </c>
      <c r="AE75" s="326">
        <v>1995</v>
      </c>
      <c r="AF75" s="326">
        <v>1996</v>
      </c>
    </row>
    <row r="76" spans="1:32" s="132" customFormat="1">
      <c r="A76" s="172" t="s">
        <v>216</v>
      </c>
      <c r="B76" s="178">
        <v>28433.019</v>
      </c>
      <c r="C76" s="178">
        <v>25578.674999999999</v>
      </c>
      <c r="D76" s="178">
        <v>22111.987000000001</v>
      </c>
      <c r="E76" s="178">
        <v>17641.962</v>
      </c>
      <c r="F76" s="178">
        <v>13214.550999999999</v>
      </c>
      <c r="G76" s="178">
        <v>9696.6059999999998</v>
      </c>
      <c r="H76" s="178">
        <v>9625.0249999999996</v>
      </c>
      <c r="I76" s="178">
        <v>10662.904</v>
      </c>
      <c r="J76" s="178">
        <v>9462.9419999999991</v>
      </c>
      <c r="K76" s="178">
        <v>8993.3389999999999</v>
      </c>
      <c r="L76" s="178">
        <v>9057.66</v>
      </c>
      <c r="M76" s="178">
        <v>9007.7090000000007</v>
      </c>
      <c r="N76" s="178">
        <v>9584.6880000000001</v>
      </c>
      <c r="O76" s="178">
        <v>10026.987999999999</v>
      </c>
      <c r="P76" s="178">
        <v>10734.1</v>
      </c>
      <c r="Q76" s="178">
        <v>11116.796</v>
      </c>
      <c r="R76" s="178">
        <v>11223.321</v>
      </c>
      <c r="S76" s="178">
        <v>12270.375</v>
      </c>
      <c r="T76" s="178">
        <v>13539.076999999999</v>
      </c>
      <c r="U76" s="178">
        <v>13427.302</v>
      </c>
      <c r="V76" s="178">
        <v>12558.316000000001</v>
      </c>
      <c r="Y76" s="328" t="s">
        <v>224</v>
      </c>
      <c r="Z76" s="108">
        <v>451.68179843433001</v>
      </c>
      <c r="AA76" s="108">
        <v>451.68615391803399</v>
      </c>
      <c r="AB76" s="108">
        <v>439.37794228950003</v>
      </c>
      <c r="AC76" s="108">
        <v>439.103872341684</v>
      </c>
      <c r="AD76" s="108">
        <v>422.41540876322699</v>
      </c>
      <c r="AE76" s="108">
        <v>423.18771339014802</v>
      </c>
      <c r="AF76" s="108">
        <v>425.86435244579201</v>
      </c>
    </row>
    <row r="77" spans="1:32" s="132" customFormat="1">
      <c r="A77" s="172"/>
      <c r="B77" s="178"/>
      <c r="C77" s="63"/>
      <c r="D77" s="63"/>
      <c r="E77" s="63"/>
      <c r="F77" s="179"/>
      <c r="G77" s="179"/>
      <c r="H77" s="63"/>
      <c r="I77" s="63"/>
      <c r="J77" s="179"/>
      <c r="K77" s="178"/>
      <c r="L77" s="179"/>
      <c r="M77" s="179"/>
      <c r="N77" s="179"/>
      <c r="O77" s="178"/>
      <c r="P77" s="63"/>
      <c r="Q77" s="63"/>
      <c r="R77" s="179"/>
      <c r="S77" s="178"/>
      <c r="T77" s="63"/>
      <c r="U77" s="63"/>
      <c r="V77" s="179"/>
      <c r="Y77" s="328" t="s">
        <v>225</v>
      </c>
      <c r="Z77" s="180">
        <v>1210.8320000000001</v>
      </c>
      <c r="AA77" s="178">
        <v>1346.1679999999999</v>
      </c>
      <c r="AB77" s="178">
        <v>1225.991</v>
      </c>
      <c r="AC77" s="178">
        <v>941.63599999999997</v>
      </c>
      <c r="AD77" s="178">
        <v>613.14400000000001</v>
      </c>
      <c r="AE77" s="178">
        <v>649.35400000000004</v>
      </c>
      <c r="AF77" s="178">
        <v>615.87900000000002</v>
      </c>
    </row>
    <row r="78" spans="1:32" s="132" customFormat="1">
      <c r="A78" s="172" t="s">
        <v>48</v>
      </c>
      <c r="B78" s="178">
        <v>21057.95</v>
      </c>
      <c r="C78" s="178">
        <v>18037.871999999999</v>
      </c>
      <c r="D78" s="178">
        <v>14968.808999999999</v>
      </c>
      <c r="E78" s="178">
        <v>11891.402</v>
      </c>
      <c r="F78" s="178">
        <v>8892.0319999999992</v>
      </c>
      <c r="G78" s="178">
        <v>5772.1459999999997</v>
      </c>
      <c r="H78" s="178">
        <v>5844.7730000000001</v>
      </c>
      <c r="I78" s="178">
        <v>6233.4489999999996</v>
      </c>
      <c r="J78" s="178">
        <v>5410.1840000000002</v>
      </c>
      <c r="K78" s="178">
        <v>5049.6270000000004</v>
      </c>
      <c r="L78" s="178">
        <v>5055.7960000000003</v>
      </c>
      <c r="M78" s="178">
        <v>4943.0479999999998</v>
      </c>
      <c r="N78" s="178">
        <v>5415.701</v>
      </c>
      <c r="O78" s="178">
        <v>5746.3980000000001</v>
      </c>
      <c r="P78" s="178">
        <v>6216.4849999999997</v>
      </c>
      <c r="Q78" s="178">
        <v>6537.518</v>
      </c>
      <c r="R78" s="178">
        <v>6509.1629999999996</v>
      </c>
      <c r="S78" s="178">
        <v>7377.4470000000001</v>
      </c>
      <c r="T78" s="178">
        <v>8362.16</v>
      </c>
      <c r="U78" s="178">
        <v>7760.9809999999998</v>
      </c>
      <c r="V78" s="178">
        <v>6980.7950000000001</v>
      </c>
      <c r="Y78" s="328" t="s">
        <v>222</v>
      </c>
      <c r="Z78" s="329">
        <f>(Z76-Z77)*100/Z77</f>
        <v>-62.696575707089842</v>
      </c>
      <c r="AA78" s="329">
        <f t="shared" ref="AA78:AF78" si="13">(AA76-AA77)*100/AA77</f>
        <v>-66.446524214062876</v>
      </c>
      <c r="AB78" s="329">
        <f t="shared" si="13"/>
        <v>-64.161405565823898</v>
      </c>
      <c r="AC78" s="329">
        <f t="shared" si="13"/>
        <v>-53.367981646657093</v>
      </c>
      <c r="AD78" s="329">
        <f t="shared" si="13"/>
        <v>-31.106655408317298</v>
      </c>
      <c r="AE78" s="329">
        <f t="shared" si="13"/>
        <v>-34.82942841806657</v>
      </c>
      <c r="AF78" s="329">
        <f t="shared" si="13"/>
        <v>-30.852594024834101</v>
      </c>
    </row>
    <row r="79" spans="1:32" s="132" customFormat="1">
      <c r="A79" s="172" t="s">
        <v>29</v>
      </c>
      <c r="B79" s="178">
        <v>706.20699999999999</v>
      </c>
      <c r="C79" s="178">
        <v>668.51599999999996</v>
      </c>
      <c r="D79" s="178">
        <v>565.94899999999996</v>
      </c>
      <c r="E79" s="178">
        <v>626.21600000000001</v>
      </c>
      <c r="F79" s="178">
        <v>414.64100000000002</v>
      </c>
      <c r="G79" s="178">
        <v>320.45499999999998</v>
      </c>
      <c r="H79" s="178">
        <v>325.25700000000001</v>
      </c>
      <c r="I79" s="178">
        <v>645.798</v>
      </c>
      <c r="J79" s="178">
        <v>380.60399999999998</v>
      </c>
      <c r="K79" s="178">
        <v>221.125</v>
      </c>
      <c r="L79" s="178">
        <v>254.399</v>
      </c>
      <c r="M79" s="178">
        <v>266.68400000000003</v>
      </c>
      <c r="N79" s="178">
        <v>312.60199999999998</v>
      </c>
      <c r="O79" s="178">
        <v>436.488</v>
      </c>
      <c r="P79" s="178">
        <v>506.15600000000001</v>
      </c>
      <c r="Q79" s="178">
        <v>556.15</v>
      </c>
      <c r="R79" s="178">
        <v>583.99199999999996</v>
      </c>
      <c r="S79" s="178">
        <v>684.32</v>
      </c>
      <c r="T79" s="178">
        <v>704.69100000000003</v>
      </c>
      <c r="U79" s="178">
        <v>347.52300000000002</v>
      </c>
      <c r="V79" s="178">
        <v>411.23700000000002</v>
      </c>
      <c r="Y79" s="328"/>
      <c r="Z79" s="63"/>
      <c r="AA79" s="63"/>
      <c r="AB79" s="63"/>
      <c r="AC79" s="63"/>
      <c r="AD79" s="63"/>
      <c r="AE79" s="63"/>
      <c r="AF79" s="63"/>
    </row>
    <row r="80" spans="1:32" s="132" customFormat="1">
      <c r="A80" s="172" t="s">
        <v>49</v>
      </c>
      <c r="B80" s="180">
        <v>5417.51</v>
      </c>
      <c r="C80" s="178">
        <v>5492.982</v>
      </c>
      <c r="D80" s="178">
        <v>5337.1289999999999</v>
      </c>
      <c r="E80" s="178">
        <v>4203.7079999999996</v>
      </c>
      <c r="F80" s="178">
        <v>3406.3119999999999</v>
      </c>
      <c r="G80" s="178">
        <v>3101.2829999999999</v>
      </c>
      <c r="H80" s="178">
        <v>3006.7469999999998</v>
      </c>
      <c r="I80" s="178">
        <v>3277.72</v>
      </c>
      <c r="J80" s="178">
        <v>3305.136</v>
      </c>
      <c r="K80" s="178">
        <v>3363.9409999999998</v>
      </c>
      <c r="L80" s="178">
        <v>3390.77</v>
      </c>
      <c r="M80" s="178">
        <v>3457.018</v>
      </c>
      <c r="N80" s="178">
        <v>3525.326</v>
      </c>
      <c r="O80" s="178">
        <v>3528.4839999999999</v>
      </c>
      <c r="P80" s="178">
        <v>3582.779</v>
      </c>
      <c r="Q80" s="178">
        <v>3693.6590000000001</v>
      </c>
      <c r="R80" s="178">
        <v>3793.5859999999998</v>
      </c>
      <c r="S80" s="178">
        <v>3932.373</v>
      </c>
      <c r="T80" s="178">
        <v>4062.3560000000002</v>
      </c>
      <c r="U80" s="178">
        <v>4296.4960000000001</v>
      </c>
      <c r="V80" s="178">
        <v>4375.8140000000003</v>
      </c>
      <c r="Y80" s="327"/>
      <c r="Z80" s="326">
        <v>1997</v>
      </c>
      <c r="AA80" s="326">
        <v>1998</v>
      </c>
      <c r="AB80" s="326">
        <v>1999</v>
      </c>
      <c r="AC80" s="326">
        <v>2000</v>
      </c>
      <c r="AD80" s="326">
        <v>2001</v>
      </c>
      <c r="AE80" s="326">
        <v>2002</v>
      </c>
      <c r="AF80" s="326">
        <v>2003</v>
      </c>
    </row>
    <row r="81" spans="1:32" s="132" customFormat="1">
      <c r="A81" s="172" t="s">
        <v>217</v>
      </c>
      <c r="B81" s="178">
        <v>40.520000000000003</v>
      </c>
      <c r="C81" s="178">
        <v>33.137</v>
      </c>
      <c r="D81" s="178">
        <v>14.11</v>
      </c>
      <c r="E81" s="178">
        <v>-21.001000000000001</v>
      </c>
      <c r="F81" s="178">
        <v>-111.578</v>
      </c>
      <c r="G81" s="178">
        <v>-146.63200000000001</v>
      </c>
      <c r="H81" s="178">
        <v>-167.631</v>
      </c>
      <c r="I81" s="178">
        <v>-132.20699999999999</v>
      </c>
      <c r="J81" s="178">
        <v>-185.381</v>
      </c>
      <c r="K81" s="178">
        <v>-237.06899999999999</v>
      </c>
      <c r="L81" s="178">
        <v>-229.23500000000001</v>
      </c>
      <c r="M81" s="178">
        <v>-242.31700000000001</v>
      </c>
      <c r="N81" s="178">
        <v>-254.512</v>
      </c>
      <c r="O81" s="178">
        <v>-253.93700000000001</v>
      </c>
      <c r="P81" s="178">
        <v>-269.70100000000002</v>
      </c>
      <c r="Q81" s="178">
        <v>-268.70299999999997</v>
      </c>
      <c r="R81" s="178">
        <v>-229.93100000000001</v>
      </c>
      <c r="S81" s="178">
        <v>-228.28</v>
      </c>
      <c r="T81" s="178">
        <v>-229.88399999999999</v>
      </c>
      <c r="U81" s="178">
        <v>-234.58600000000001</v>
      </c>
      <c r="V81" s="178">
        <v>-243.72</v>
      </c>
      <c r="Y81" s="328" t="s">
        <v>224</v>
      </c>
      <c r="Z81" s="108">
        <v>419.98741411759897</v>
      </c>
      <c r="AA81" s="108">
        <v>415.53467965004899</v>
      </c>
      <c r="AB81" s="108">
        <v>413.69382792798899</v>
      </c>
      <c r="AC81" s="108">
        <v>417.48056453652401</v>
      </c>
      <c r="AD81" s="108">
        <v>416.26340248627002</v>
      </c>
      <c r="AE81" s="108">
        <v>422.324842856256</v>
      </c>
      <c r="AF81" s="108">
        <v>426.32774085555099</v>
      </c>
    </row>
    <row r="82" spans="1:32" s="132" customFormat="1" ht="13.2">
      <c r="A82" s="177" t="s">
        <v>44</v>
      </c>
      <c r="B82" s="180">
        <v>1210.8320000000001</v>
      </c>
      <c r="C82" s="178">
        <v>1346.1679999999999</v>
      </c>
      <c r="D82" s="178">
        <v>1225.991</v>
      </c>
      <c r="E82" s="178">
        <v>941.63599999999997</v>
      </c>
      <c r="F82" s="178">
        <v>613.14400000000001</v>
      </c>
      <c r="G82" s="178">
        <v>649.35400000000004</v>
      </c>
      <c r="H82" s="178">
        <v>615.87900000000002</v>
      </c>
      <c r="I82" s="178">
        <v>638.14400000000001</v>
      </c>
      <c r="J82" s="178">
        <v>552.399</v>
      </c>
      <c r="K82" s="178">
        <v>595.71500000000003</v>
      </c>
      <c r="L82" s="178">
        <v>585.92899999999997</v>
      </c>
      <c r="M82" s="178">
        <v>583.27499999999998</v>
      </c>
      <c r="N82" s="178">
        <v>585.57000000000005</v>
      </c>
      <c r="O82" s="178">
        <v>569.55600000000004</v>
      </c>
      <c r="P82" s="178">
        <v>698.38099999999997</v>
      </c>
      <c r="Q82" s="178">
        <v>598.17200000000003</v>
      </c>
      <c r="R82" s="178">
        <v>566.51099999999997</v>
      </c>
      <c r="S82" s="178">
        <v>504.51499999999999</v>
      </c>
      <c r="T82" s="178">
        <v>639.75400000000002</v>
      </c>
      <c r="U82" s="178">
        <v>1256.8879999999999</v>
      </c>
      <c r="V82" s="178">
        <v>1034.191</v>
      </c>
      <c r="Y82" s="328" t="s">
        <v>225</v>
      </c>
      <c r="Z82" s="178">
        <v>638.14400000000001</v>
      </c>
      <c r="AA82" s="178">
        <v>552.399</v>
      </c>
      <c r="AB82" s="178">
        <v>595.71500000000003</v>
      </c>
      <c r="AC82" s="178">
        <v>585.92899999999997</v>
      </c>
      <c r="AD82" s="178">
        <v>583.27499999999998</v>
      </c>
      <c r="AE82" s="178">
        <v>585.57000000000005</v>
      </c>
      <c r="AF82" s="178">
        <v>569.55600000000004</v>
      </c>
    </row>
    <row r="83" spans="1:32" s="132" customFormat="1">
      <c r="B83" s="60"/>
      <c r="D83" s="55"/>
      <c r="N83" s="34"/>
      <c r="Y83" s="328" t="s">
        <v>222</v>
      </c>
      <c r="Z83" s="329">
        <f t="shared" ref="Z83:AF83" si="14">(Z81-Z82)*100/Z82</f>
        <v>-34.186106252256707</v>
      </c>
      <c r="AA83" s="329">
        <f t="shared" si="14"/>
        <v>-24.776351939440698</v>
      </c>
      <c r="AB83" s="329">
        <f t="shared" si="14"/>
        <v>-30.555076181061587</v>
      </c>
      <c r="AC83" s="329">
        <f t="shared" si="14"/>
        <v>-28.748950037201769</v>
      </c>
      <c r="AD83" s="329">
        <f t="shared" si="14"/>
        <v>-28.633422916073883</v>
      </c>
      <c r="AE83" s="329">
        <f t="shared" si="14"/>
        <v>-27.877991895715976</v>
      </c>
      <c r="AF83" s="329">
        <f t="shared" si="14"/>
        <v>-25.147353226802817</v>
      </c>
    </row>
    <row r="84" spans="1:32" s="132" customFormat="1">
      <c r="B84" s="60"/>
      <c r="D84" s="55"/>
      <c r="N84" s="34"/>
      <c r="Y84" s="63"/>
      <c r="Z84" s="63"/>
      <c r="AA84" s="63"/>
      <c r="AB84" s="63"/>
      <c r="AC84" s="63"/>
      <c r="AD84" s="63"/>
      <c r="AE84" s="63"/>
      <c r="AF84" s="63"/>
    </row>
    <row r="85" spans="1:32" s="39" customFormat="1" ht="13.2">
      <c r="A85" s="182" t="s">
        <v>239</v>
      </c>
      <c r="I85" s="39" t="s">
        <v>48</v>
      </c>
      <c r="J85" s="59"/>
      <c r="M85" s="39" t="s">
        <v>29</v>
      </c>
      <c r="N85" s="34"/>
      <c r="P85" s="121" t="s">
        <v>49</v>
      </c>
      <c r="S85" s="39" t="s">
        <v>220</v>
      </c>
      <c r="V85" s="39" t="s">
        <v>44</v>
      </c>
      <c r="Y85" s="327"/>
      <c r="Z85" s="326">
        <v>2004</v>
      </c>
      <c r="AA85" s="326">
        <v>2005</v>
      </c>
      <c r="AB85" s="326">
        <v>2006</v>
      </c>
      <c r="AC85" s="326">
        <v>2007</v>
      </c>
      <c r="AD85" s="326">
        <v>2008</v>
      </c>
      <c r="AE85" s="326">
        <v>2009</v>
      </c>
      <c r="AF85" s="326">
        <v>2010</v>
      </c>
    </row>
    <row r="86" spans="1:32">
      <c r="A86" s="118" t="s">
        <v>4</v>
      </c>
      <c r="B86" s="118" t="s">
        <v>48</v>
      </c>
      <c r="C86" s="118" t="s">
        <v>29</v>
      </c>
      <c r="D86" s="118" t="s">
        <v>49</v>
      </c>
      <c r="E86" s="118" t="s">
        <v>42</v>
      </c>
      <c r="F86" s="118" t="s">
        <v>44</v>
      </c>
      <c r="G86" s="118" t="s">
        <v>206</v>
      </c>
      <c r="I86" s="181" t="s">
        <v>4</v>
      </c>
      <c r="J86" s="181" t="s">
        <v>224</v>
      </c>
      <c r="K86" s="181" t="s">
        <v>225</v>
      </c>
      <c r="M86" s="181" t="s">
        <v>224</v>
      </c>
      <c r="N86" s="181" t="s">
        <v>225</v>
      </c>
      <c r="P86" s="181" t="s">
        <v>224</v>
      </c>
      <c r="Q86" s="181" t="s">
        <v>225</v>
      </c>
      <c r="S86" s="181" t="s">
        <v>224</v>
      </c>
      <c r="T86" s="181" t="s">
        <v>225</v>
      </c>
      <c r="V86" s="181" t="s">
        <v>309</v>
      </c>
      <c r="W86" s="181" t="s">
        <v>310</v>
      </c>
      <c r="Y86" s="328" t="s">
        <v>224</v>
      </c>
      <c r="Z86" s="108">
        <v>432.71360053415998</v>
      </c>
      <c r="AA86" s="108">
        <v>429.96319351813003</v>
      </c>
      <c r="AB86" s="108">
        <v>434.54866613008602</v>
      </c>
      <c r="AC86" s="108">
        <v>433.42300882952298</v>
      </c>
      <c r="AD86" s="108">
        <v>439.49549909017099</v>
      </c>
      <c r="AE86" s="108">
        <v>459.14473058771898</v>
      </c>
      <c r="AF86" s="108">
        <v>472.88687646677403</v>
      </c>
    </row>
    <row r="87" spans="1:32">
      <c r="A87" s="119">
        <v>1990</v>
      </c>
      <c r="B87" s="108">
        <v>20529.718867015701</v>
      </c>
      <c r="C87" s="108">
        <v>871.63847402338502</v>
      </c>
      <c r="D87" s="108">
        <v>6437.6366152734399</v>
      </c>
      <c r="E87" s="108">
        <v>-10273.525171351601</v>
      </c>
      <c r="F87" s="120">
        <v>451.68179843433001</v>
      </c>
      <c r="G87" s="108">
        <f>SUM(B87:F87)</f>
        <v>18017.150583395254</v>
      </c>
      <c r="I87" s="107">
        <v>1990</v>
      </c>
      <c r="J87" s="108">
        <v>20529.718867015701</v>
      </c>
      <c r="K87" s="318">
        <v>21057.95</v>
      </c>
      <c r="M87" s="108">
        <v>871.63847402338502</v>
      </c>
      <c r="N87" s="178">
        <v>706.20699999999999</v>
      </c>
      <c r="P87" s="108">
        <v>6437.6366152734399</v>
      </c>
      <c r="Q87" s="180">
        <v>5417.51</v>
      </c>
      <c r="S87" s="108">
        <v>-10273.525171351601</v>
      </c>
      <c r="T87" s="178">
        <v>40.520000000000003</v>
      </c>
      <c r="V87" s="120">
        <v>451.68179843433001</v>
      </c>
      <c r="W87" s="180">
        <v>1210.8320000000001</v>
      </c>
      <c r="Y87" s="328" t="s">
        <v>225</v>
      </c>
      <c r="Z87" s="178">
        <v>698.38099999999997</v>
      </c>
      <c r="AA87" s="178">
        <v>598.17200000000003</v>
      </c>
      <c r="AB87" s="178">
        <v>566.51099999999997</v>
      </c>
      <c r="AC87" s="178">
        <v>504.51499999999999</v>
      </c>
      <c r="AD87" s="178">
        <v>639.75400000000002</v>
      </c>
      <c r="AE87" s="178">
        <v>1256.8879999999999</v>
      </c>
      <c r="AF87" s="178">
        <v>1034.191</v>
      </c>
    </row>
    <row r="88" spans="1:32">
      <c r="A88" s="107">
        <v>1991</v>
      </c>
      <c r="B88" s="108">
        <v>18063.522718375199</v>
      </c>
      <c r="C88" s="108">
        <v>829.76466551818498</v>
      </c>
      <c r="D88" s="108">
        <v>6641.5792318501799</v>
      </c>
      <c r="E88" s="108">
        <v>-10294.4825360862</v>
      </c>
      <c r="F88" s="108">
        <v>451.68615391803399</v>
      </c>
      <c r="G88" s="108">
        <f t="shared" ref="G88:G117" si="15">SUM(B88:F88)</f>
        <v>15692.070233575399</v>
      </c>
      <c r="I88" s="107">
        <v>1991</v>
      </c>
      <c r="J88" s="108">
        <v>18063.522718375199</v>
      </c>
      <c r="K88" s="318">
        <v>18037.871999999999</v>
      </c>
      <c r="M88" s="108">
        <v>829.76466551818498</v>
      </c>
      <c r="N88" s="178">
        <v>668.51599999999996</v>
      </c>
      <c r="P88" s="108">
        <v>6641.5792318501799</v>
      </c>
      <c r="Q88" s="178">
        <v>5492.982</v>
      </c>
      <c r="S88" s="108">
        <v>-10294.4825360862</v>
      </c>
      <c r="T88" s="178">
        <v>33.137</v>
      </c>
      <c r="V88" s="108">
        <v>451.68615391803399</v>
      </c>
      <c r="W88" s="178">
        <v>1346.1679999999999</v>
      </c>
      <c r="Y88" s="328" t="s">
        <v>222</v>
      </c>
      <c r="Z88" s="329">
        <f t="shared" ref="Z88:AF88" si="16">(Z86-Z87)*100/Z87</f>
        <v>-38.040467805659091</v>
      </c>
      <c r="AA88" s="329">
        <f t="shared" si="16"/>
        <v>-28.120474793515914</v>
      </c>
      <c r="AB88" s="329">
        <f t="shared" si="16"/>
        <v>-23.293869645940493</v>
      </c>
      <c r="AC88" s="329">
        <f t="shared" si="16"/>
        <v>-14.091155103510699</v>
      </c>
      <c r="AD88" s="329">
        <f t="shared" si="16"/>
        <v>-31.302422635861443</v>
      </c>
      <c r="AE88" s="329">
        <f t="shared" si="16"/>
        <v>-63.469718018811619</v>
      </c>
      <c r="AF88" s="329">
        <f t="shared" si="16"/>
        <v>-54.274705884428109</v>
      </c>
    </row>
    <row r="89" spans="1:32">
      <c r="A89" s="107">
        <v>1992</v>
      </c>
      <c r="B89" s="108">
        <v>14382.566952217499</v>
      </c>
      <c r="C89" s="108">
        <v>636.14450782381903</v>
      </c>
      <c r="D89" s="108">
        <v>6071.0642043841599</v>
      </c>
      <c r="E89" s="108">
        <v>-10289.530417681401</v>
      </c>
      <c r="F89" s="108">
        <v>439.37794228950003</v>
      </c>
      <c r="G89" s="108">
        <f t="shared" si="15"/>
        <v>11239.623189033577</v>
      </c>
      <c r="I89" s="107">
        <v>1992</v>
      </c>
      <c r="J89" s="108">
        <v>14382.566952217499</v>
      </c>
      <c r="K89" s="318">
        <v>14968.808999999999</v>
      </c>
      <c r="M89" s="108">
        <v>636.14450782381903</v>
      </c>
      <c r="N89" s="178">
        <v>565.94899999999996</v>
      </c>
      <c r="P89" s="108">
        <v>6071.0642043841599</v>
      </c>
      <c r="Q89" s="178">
        <v>5337.1289999999999</v>
      </c>
      <c r="S89" s="108">
        <v>-10289.530417681401</v>
      </c>
      <c r="T89" s="178">
        <v>14.11</v>
      </c>
      <c r="V89" s="108">
        <v>439.37794228950003</v>
      </c>
      <c r="W89" s="178">
        <v>1225.991</v>
      </c>
    </row>
    <row r="90" spans="1:32">
      <c r="A90" s="107">
        <v>1993</v>
      </c>
      <c r="B90" s="108">
        <v>10629.4282155451</v>
      </c>
      <c r="C90" s="108">
        <v>393.42707414325599</v>
      </c>
      <c r="D90" s="108">
        <v>3957.8617379185498</v>
      </c>
      <c r="E90" s="108">
        <v>-10293.5741052142</v>
      </c>
      <c r="F90" s="108">
        <v>439.103872341684</v>
      </c>
      <c r="G90" s="108">
        <f t="shared" si="15"/>
        <v>5126.2467947343885</v>
      </c>
      <c r="I90" s="107">
        <v>1993</v>
      </c>
      <c r="J90" s="108">
        <v>10629.4282155451</v>
      </c>
      <c r="K90" s="318">
        <v>11891.402</v>
      </c>
      <c r="M90" s="108">
        <v>393.42707414325599</v>
      </c>
      <c r="N90" s="178">
        <v>626.21600000000001</v>
      </c>
      <c r="P90" s="108">
        <v>3957.8617379185498</v>
      </c>
      <c r="Q90" s="178">
        <v>4203.7079999999996</v>
      </c>
      <c r="S90" s="108">
        <v>-10293.5741052142</v>
      </c>
      <c r="T90" s="178">
        <v>-21.001000000000001</v>
      </c>
      <c r="V90" s="108">
        <v>439.103872341684</v>
      </c>
      <c r="W90" s="178">
        <v>941.63599999999997</v>
      </c>
    </row>
    <row r="91" spans="1:32">
      <c r="A91" s="107">
        <v>1994</v>
      </c>
      <c r="B91" s="108">
        <v>7379.8894531030101</v>
      </c>
      <c r="C91" s="108">
        <v>210.270232123499</v>
      </c>
      <c r="D91" s="108">
        <v>3154.1111447642502</v>
      </c>
      <c r="E91" s="108">
        <v>-10309.734291492099</v>
      </c>
      <c r="F91" s="108">
        <v>422.41540876322699</v>
      </c>
      <c r="G91" s="108">
        <f t="shared" si="15"/>
        <v>856.95194726188686</v>
      </c>
      <c r="I91" s="107">
        <v>1994</v>
      </c>
      <c r="J91" s="108">
        <v>7379.8894531030101</v>
      </c>
      <c r="K91" s="318">
        <v>8892.0319999999992</v>
      </c>
      <c r="M91" s="108">
        <v>210.270232123499</v>
      </c>
      <c r="N91" s="178">
        <v>414.64100000000002</v>
      </c>
      <c r="P91" s="108">
        <v>3154.1111447642502</v>
      </c>
      <c r="Q91" s="178">
        <v>3406.3119999999999</v>
      </c>
      <c r="S91" s="108">
        <v>-10309.734291492099</v>
      </c>
      <c r="T91" s="178">
        <v>-111.578</v>
      </c>
      <c r="V91" s="108">
        <v>422.41540876322699</v>
      </c>
      <c r="W91" s="178">
        <v>613.14400000000001</v>
      </c>
    </row>
    <row r="92" spans="1:32">
      <c r="A92" s="107">
        <v>1995</v>
      </c>
      <c r="B92" s="108">
        <v>5398.6753775664902</v>
      </c>
      <c r="C92" s="108">
        <v>169.14894351675301</v>
      </c>
      <c r="D92" s="108">
        <v>2814.6573510234998</v>
      </c>
      <c r="E92" s="108">
        <v>-10323.6469528208</v>
      </c>
      <c r="F92" s="108">
        <v>423.18771339014802</v>
      </c>
      <c r="G92" s="108">
        <f t="shared" si="15"/>
        <v>-1517.9775673239083</v>
      </c>
      <c r="I92" s="107">
        <v>1995</v>
      </c>
      <c r="J92" s="108">
        <v>5398.6753775664902</v>
      </c>
      <c r="K92" s="318">
        <v>5772.1459999999997</v>
      </c>
      <c r="M92" s="108">
        <v>169.14894351675301</v>
      </c>
      <c r="N92" s="178">
        <v>320.45499999999998</v>
      </c>
      <c r="P92" s="108">
        <v>2814.6573510234998</v>
      </c>
      <c r="Q92" s="178">
        <v>3101.2829999999999</v>
      </c>
      <c r="S92" s="108">
        <v>-10323.6469528208</v>
      </c>
      <c r="T92" s="178">
        <v>-146.63200000000001</v>
      </c>
      <c r="V92" s="108">
        <v>423.18771339014802</v>
      </c>
      <c r="W92" s="178">
        <v>649.35400000000004</v>
      </c>
    </row>
    <row r="93" spans="1:32">
      <c r="A93" s="107">
        <v>1996</v>
      </c>
      <c r="B93" s="108">
        <v>5084.3893310446501</v>
      </c>
      <c r="C93" s="108">
        <v>271.20713324028901</v>
      </c>
      <c r="D93" s="108">
        <v>2734.1424870876899</v>
      </c>
      <c r="E93" s="108">
        <v>-10032.158757167101</v>
      </c>
      <c r="F93" s="108">
        <v>425.86435244579201</v>
      </c>
      <c r="G93" s="108">
        <f t="shared" si="15"/>
        <v>-1516.5554533486793</v>
      </c>
      <c r="I93" s="107">
        <v>1996</v>
      </c>
      <c r="J93" s="108">
        <v>5084.3893310446501</v>
      </c>
      <c r="K93" s="318">
        <v>5844.7730000000001</v>
      </c>
      <c r="M93" s="108">
        <v>271.20713324028901</v>
      </c>
      <c r="N93" s="178">
        <v>325.25700000000001</v>
      </c>
      <c r="P93" s="108">
        <v>2734.1424870876899</v>
      </c>
      <c r="Q93" s="178">
        <v>3006.7469999999998</v>
      </c>
      <c r="S93" s="108">
        <v>-10032.158757167101</v>
      </c>
      <c r="T93" s="178">
        <v>-167.631</v>
      </c>
      <c r="V93" s="108">
        <v>425.86435244579201</v>
      </c>
      <c r="W93" s="178">
        <v>615.87900000000002</v>
      </c>
    </row>
    <row r="94" spans="1:32">
      <c r="A94" s="107">
        <v>1997</v>
      </c>
      <c r="B94" s="108">
        <v>5387.2903845869496</v>
      </c>
      <c r="C94" s="108">
        <v>331.97053034637798</v>
      </c>
      <c r="D94" s="108">
        <v>3144.8410493684801</v>
      </c>
      <c r="E94" s="108">
        <v>-10303.285695286801</v>
      </c>
      <c r="F94" s="108">
        <v>419.98741411759897</v>
      </c>
      <c r="G94" s="108">
        <f t="shared" si="15"/>
        <v>-1019.1963168673935</v>
      </c>
      <c r="I94" s="107">
        <v>1997</v>
      </c>
      <c r="J94" s="108">
        <v>5387.2903845869496</v>
      </c>
      <c r="K94" s="318">
        <v>6233.4489999999996</v>
      </c>
      <c r="M94" s="108">
        <v>331.97053034637798</v>
      </c>
      <c r="N94" s="178">
        <v>645.798</v>
      </c>
      <c r="P94" s="108">
        <v>3144.8410493684801</v>
      </c>
      <c r="Q94" s="178">
        <v>3277.72</v>
      </c>
      <c r="S94" s="108">
        <v>-10303.285695286801</v>
      </c>
      <c r="T94" s="178">
        <v>-132.20699999999999</v>
      </c>
      <c r="V94" s="108">
        <v>419.98741411759897</v>
      </c>
      <c r="W94" s="178">
        <v>638.14400000000001</v>
      </c>
    </row>
    <row r="95" spans="1:32">
      <c r="A95" s="107">
        <v>1998</v>
      </c>
      <c r="B95" s="108">
        <v>4813.97699713783</v>
      </c>
      <c r="C95" s="108">
        <v>346.57761867127698</v>
      </c>
      <c r="D95" s="108">
        <v>3114.8132998477799</v>
      </c>
      <c r="E95" s="108">
        <v>-10331.5113478896</v>
      </c>
      <c r="F95" s="108">
        <v>415.53467965004899</v>
      </c>
      <c r="G95" s="108">
        <f t="shared" si="15"/>
        <v>-1640.6087525826642</v>
      </c>
      <c r="I95" s="107">
        <v>1998</v>
      </c>
      <c r="J95" s="108">
        <v>4813.97699713783</v>
      </c>
      <c r="K95" s="318">
        <v>5410.1840000000002</v>
      </c>
      <c r="M95" s="108">
        <v>346.57761867127698</v>
      </c>
      <c r="N95" s="178">
        <v>380.60399999999998</v>
      </c>
      <c r="P95" s="108">
        <v>3114.8132998477799</v>
      </c>
      <c r="Q95" s="178">
        <v>3305.136</v>
      </c>
      <c r="S95" s="108">
        <v>-10331.5113478896</v>
      </c>
      <c r="T95" s="178">
        <v>-185.381</v>
      </c>
      <c r="V95" s="108">
        <v>415.53467965004899</v>
      </c>
      <c r="W95" s="178">
        <v>552.399</v>
      </c>
    </row>
    <row r="96" spans="1:32">
      <c r="A96" s="107">
        <v>1999</v>
      </c>
      <c r="B96" s="108">
        <v>4800.6564546489699</v>
      </c>
      <c r="C96" s="108">
        <v>202.09508454778401</v>
      </c>
      <c r="D96" s="108">
        <v>3154.5144276829101</v>
      </c>
      <c r="E96" s="108">
        <v>-10339.0948362698</v>
      </c>
      <c r="F96" s="108">
        <v>413.69382792798899</v>
      </c>
      <c r="G96" s="108">
        <f t="shared" si="15"/>
        <v>-1768.135041462147</v>
      </c>
      <c r="I96" s="107">
        <v>1999</v>
      </c>
      <c r="J96" s="108">
        <v>4800.6564546489699</v>
      </c>
      <c r="K96" s="318">
        <v>5049.6270000000004</v>
      </c>
      <c r="M96" s="108">
        <v>202.09508454778401</v>
      </c>
      <c r="N96" s="178">
        <v>221.125</v>
      </c>
      <c r="P96" s="108">
        <v>3154.5144276829101</v>
      </c>
      <c r="Q96" s="178">
        <v>3363.9409999999998</v>
      </c>
      <c r="S96" s="108">
        <v>-10339.0948362698</v>
      </c>
      <c r="T96" s="178">
        <v>-237.06899999999999</v>
      </c>
      <c r="V96" s="108">
        <v>413.69382792798899</v>
      </c>
      <c r="W96" s="178">
        <v>595.71500000000003</v>
      </c>
    </row>
    <row r="97" spans="1:23">
      <c r="A97" s="107">
        <v>2000</v>
      </c>
      <c r="B97" s="108">
        <v>4421.0422670015596</v>
      </c>
      <c r="C97" s="108">
        <v>227.930007403291</v>
      </c>
      <c r="D97" s="108">
        <v>3210.0437790389701</v>
      </c>
      <c r="E97" s="108">
        <v>-10303.876819938399</v>
      </c>
      <c r="F97" s="108">
        <v>417.48056453652401</v>
      </c>
      <c r="G97" s="108">
        <f t="shared" si="15"/>
        <v>-2027.3802019580553</v>
      </c>
      <c r="I97" s="107">
        <v>2000</v>
      </c>
      <c r="J97" s="108">
        <v>4421.0422670015596</v>
      </c>
      <c r="K97" s="318">
        <v>5055.7960000000003</v>
      </c>
      <c r="M97" s="108">
        <v>227.930007403291</v>
      </c>
      <c r="N97" s="178">
        <v>254.399</v>
      </c>
      <c r="P97" s="108">
        <v>3210.0437790389701</v>
      </c>
      <c r="Q97" s="178">
        <v>3390.77</v>
      </c>
      <c r="S97" s="108">
        <v>-10303.876819938399</v>
      </c>
      <c r="T97" s="178">
        <v>-229.23500000000001</v>
      </c>
      <c r="V97" s="108">
        <v>417.48056453652401</v>
      </c>
      <c r="W97" s="178">
        <v>585.92899999999997</v>
      </c>
    </row>
    <row r="98" spans="1:23">
      <c r="A98" s="107">
        <v>2001</v>
      </c>
      <c r="B98" s="108">
        <v>4837.8028653129904</v>
      </c>
      <c r="C98" s="108">
        <v>236.97230514686001</v>
      </c>
      <c r="D98" s="108">
        <v>3226.57779238681</v>
      </c>
      <c r="E98" s="108">
        <v>-10221.397809956799</v>
      </c>
      <c r="F98" s="108">
        <v>416.26340248627002</v>
      </c>
      <c r="G98" s="108">
        <f t="shared" si="15"/>
        <v>-1503.781444623869</v>
      </c>
      <c r="I98" s="107">
        <v>2001</v>
      </c>
      <c r="J98" s="108">
        <v>4837.8028653129904</v>
      </c>
      <c r="K98" s="318">
        <v>4943.0479999999998</v>
      </c>
      <c r="M98" s="108">
        <v>236.97230514686001</v>
      </c>
      <c r="N98" s="178">
        <v>266.68400000000003</v>
      </c>
      <c r="P98" s="108">
        <v>3226.57779238681</v>
      </c>
      <c r="Q98" s="178">
        <v>3457.018</v>
      </c>
      <c r="S98" s="108">
        <v>-10221.397809956799</v>
      </c>
      <c r="T98" s="178">
        <v>-242.31700000000001</v>
      </c>
      <c r="V98" s="108">
        <v>416.26340248627002</v>
      </c>
      <c r="W98" s="178">
        <v>583.27499999999998</v>
      </c>
    </row>
    <row r="99" spans="1:23">
      <c r="A99" s="107">
        <v>2002</v>
      </c>
      <c r="B99" s="108">
        <v>4478.8443688645802</v>
      </c>
      <c r="C99" s="108">
        <v>269.26131577058101</v>
      </c>
      <c r="D99" s="108">
        <v>3270.2107324624299</v>
      </c>
      <c r="E99" s="108">
        <v>-10239.2599738393</v>
      </c>
      <c r="F99" s="108">
        <v>422.324842856256</v>
      </c>
      <c r="G99" s="108">
        <f t="shared" si="15"/>
        <v>-1798.6187138854534</v>
      </c>
      <c r="I99" s="107">
        <v>2002</v>
      </c>
      <c r="J99" s="108">
        <v>4478.8443688645802</v>
      </c>
      <c r="K99" s="318">
        <v>5415.701</v>
      </c>
      <c r="M99" s="108">
        <v>269.26131577058101</v>
      </c>
      <c r="N99" s="178">
        <v>312.60199999999998</v>
      </c>
      <c r="P99" s="108">
        <v>3270.2107324624299</v>
      </c>
      <c r="Q99" s="178">
        <v>3525.326</v>
      </c>
      <c r="S99" s="108">
        <v>-10239.2599738393</v>
      </c>
      <c r="T99" s="178">
        <v>-254.512</v>
      </c>
      <c r="V99" s="108">
        <v>422.324842856256</v>
      </c>
      <c r="W99" s="178">
        <v>585.57000000000005</v>
      </c>
    </row>
    <row r="100" spans="1:23">
      <c r="A100" s="107">
        <v>2003</v>
      </c>
      <c r="B100" s="108">
        <v>4625.3401392894102</v>
      </c>
      <c r="C100" s="108">
        <v>370.01206510989198</v>
      </c>
      <c r="D100" s="108">
        <v>3254.21075581488</v>
      </c>
      <c r="E100" s="108">
        <v>-9914.3159746724905</v>
      </c>
      <c r="F100" s="108">
        <v>426.32774085555099</v>
      </c>
      <c r="G100" s="108">
        <f t="shared" si="15"/>
        <v>-1238.4252736027579</v>
      </c>
      <c r="I100" s="107">
        <v>2003</v>
      </c>
      <c r="J100" s="108">
        <v>4625.3401392894102</v>
      </c>
      <c r="K100" s="318">
        <v>5746.3980000000001</v>
      </c>
      <c r="M100" s="108">
        <v>370.01206510989198</v>
      </c>
      <c r="N100" s="178">
        <v>436.488</v>
      </c>
      <c r="P100" s="108">
        <v>3254.21075581488</v>
      </c>
      <c r="Q100" s="178">
        <v>3528.4839999999999</v>
      </c>
      <c r="S100" s="108">
        <v>-9914.3159746724905</v>
      </c>
      <c r="T100" s="178">
        <v>-253.93700000000001</v>
      </c>
      <c r="V100" s="108">
        <v>426.32774085555099</v>
      </c>
      <c r="W100" s="178">
        <v>569.55600000000004</v>
      </c>
    </row>
    <row r="101" spans="1:23">
      <c r="A101" s="107">
        <v>2004</v>
      </c>
      <c r="B101" s="108">
        <v>4859.1195227744101</v>
      </c>
      <c r="C101" s="108">
        <v>435.13028900920602</v>
      </c>
      <c r="D101" s="108">
        <v>3308.0480679574398</v>
      </c>
      <c r="E101" s="108">
        <v>-10302.8660812045</v>
      </c>
      <c r="F101" s="108">
        <v>432.71360053415998</v>
      </c>
      <c r="G101" s="108">
        <f t="shared" si="15"/>
        <v>-1267.8546009292841</v>
      </c>
      <c r="I101" s="107">
        <v>2004</v>
      </c>
      <c r="J101" s="108">
        <v>4859.1195227744101</v>
      </c>
      <c r="K101" s="318">
        <v>6216.4849999999997</v>
      </c>
      <c r="M101" s="108">
        <v>435.13028900920602</v>
      </c>
      <c r="N101" s="178">
        <v>506.15600000000001</v>
      </c>
      <c r="P101" s="108">
        <v>3308.0480679574398</v>
      </c>
      <c r="Q101" s="178">
        <v>3582.779</v>
      </c>
      <c r="S101" s="108">
        <v>-10302.8660812045</v>
      </c>
      <c r="T101" s="178">
        <v>-269.70100000000002</v>
      </c>
      <c r="V101" s="108">
        <v>432.71360053415998</v>
      </c>
      <c r="W101" s="178">
        <v>698.38099999999997</v>
      </c>
    </row>
    <row r="102" spans="1:23">
      <c r="A102" s="107">
        <v>2005</v>
      </c>
      <c r="B102" s="108">
        <v>5213.31557903057</v>
      </c>
      <c r="C102" s="108">
        <v>482.93025556804298</v>
      </c>
      <c r="D102" s="108">
        <v>3414.7760794549099</v>
      </c>
      <c r="E102" s="108">
        <v>-10205.986026917901</v>
      </c>
      <c r="F102" s="108">
        <v>429.96319351813003</v>
      </c>
      <c r="G102" s="108">
        <f t="shared" si="15"/>
        <v>-665.00091934624788</v>
      </c>
      <c r="I102" s="107">
        <v>2005</v>
      </c>
      <c r="J102" s="108">
        <v>5213.31557903057</v>
      </c>
      <c r="K102" s="318">
        <v>6537.518</v>
      </c>
      <c r="M102" s="108">
        <v>482.93025556804298</v>
      </c>
      <c r="N102" s="178">
        <v>556.15</v>
      </c>
      <c r="P102" s="108">
        <v>3414.7760794549099</v>
      </c>
      <c r="Q102" s="178">
        <v>3693.6590000000001</v>
      </c>
      <c r="S102" s="108">
        <v>-10205.986026917901</v>
      </c>
      <c r="T102" s="178">
        <v>-268.70299999999997</v>
      </c>
      <c r="V102" s="108">
        <v>429.96319351813003</v>
      </c>
      <c r="W102" s="178">
        <v>598.17200000000003</v>
      </c>
    </row>
    <row r="103" spans="1:23">
      <c r="A103" s="107">
        <v>2006</v>
      </c>
      <c r="B103" s="108">
        <v>5239.2707290075105</v>
      </c>
      <c r="C103" s="108">
        <v>556.22653836132599</v>
      </c>
      <c r="D103" s="108">
        <v>3549.5782917612701</v>
      </c>
      <c r="E103" s="108">
        <v>-10208.9288337945</v>
      </c>
      <c r="F103" s="108">
        <v>434.54866613008602</v>
      </c>
      <c r="G103" s="108">
        <f t="shared" si="15"/>
        <v>-429.3046085343081</v>
      </c>
      <c r="I103" s="107">
        <v>2006</v>
      </c>
      <c r="J103" s="108">
        <v>5239.2707290075105</v>
      </c>
      <c r="K103" s="318">
        <v>6509.1629999999996</v>
      </c>
      <c r="M103" s="108">
        <v>556.22653836132599</v>
      </c>
      <c r="N103" s="178">
        <v>583.99199999999996</v>
      </c>
      <c r="P103" s="108">
        <v>3549.5782917612701</v>
      </c>
      <c r="Q103" s="178">
        <v>3793.5859999999998</v>
      </c>
      <c r="S103" s="108">
        <v>-10208.9288337945</v>
      </c>
      <c r="T103" s="178">
        <v>-229.93100000000001</v>
      </c>
      <c r="V103" s="108">
        <v>434.54866613008602</v>
      </c>
      <c r="W103" s="178">
        <v>566.51099999999997</v>
      </c>
    </row>
    <row r="104" spans="1:23">
      <c r="A104" s="107">
        <v>2007</v>
      </c>
      <c r="B104" s="108">
        <v>6160.4003462600504</v>
      </c>
      <c r="C104" s="108">
        <v>585.43544479713103</v>
      </c>
      <c r="D104" s="108">
        <v>3651.92017815805</v>
      </c>
      <c r="E104" s="108">
        <v>-10309.901801418</v>
      </c>
      <c r="F104" s="108">
        <v>433.42300882952298</v>
      </c>
      <c r="G104" s="108">
        <f t="shared" si="15"/>
        <v>521.27717662675468</v>
      </c>
      <c r="I104" s="107">
        <v>2007</v>
      </c>
      <c r="J104" s="108">
        <v>6160.4003462600504</v>
      </c>
      <c r="K104" s="318">
        <v>7377.4470000000001</v>
      </c>
      <c r="M104" s="108">
        <v>585.43544479713103</v>
      </c>
      <c r="N104" s="178">
        <v>684.32</v>
      </c>
      <c r="P104" s="108">
        <v>3651.92017815805</v>
      </c>
      <c r="Q104" s="178">
        <v>3932.373</v>
      </c>
      <c r="S104" s="108">
        <v>-10309.901801418</v>
      </c>
      <c r="T104" s="178">
        <v>-228.28</v>
      </c>
      <c r="V104" s="108">
        <v>433.42300882952298</v>
      </c>
      <c r="W104" s="178">
        <v>504.51499999999999</v>
      </c>
    </row>
    <row r="105" spans="1:23">
      <c r="A105" s="107">
        <v>2008</v>
      </c>
      <c r="B105" s="108">
        <v>7070.7791745820896</v>
      </c>
      <c r="C105" s="108">
        <v>507.01080346188598</v>
      </c>
      <c r="D105" s="108">
        <v>3893.0936688193701</v>
      </c>
      <c r="E105" s="108">
        <v>-10250.7049287102</v>
      </c>
      <c r="F105" s="108">
        <v>439.49549909017099</v>
      </c>
      <c r="G105" s="108">
        <f t="shared" si="15"/>
        <v>1659.6742172433164</v>
      </c>
      <c r="I105" s="107">
        <v>2008</v>
      </c>
      <c r="J105" s="108">
        <v>7070.7791745820896</v>
      </c>
      <c r="K105" s="318">
        <v>8362.16</v>
      </c>
      <c r="M105" s="108">
        <v>507.01080346188598</v>
      </c>
      <c r="N105" s="178">
        <v>704.69100000000003</v>
      </c>
      <c r="P105" s="108">
        <v>3893.0936688193701</v>
      </c>
      <c r="Q105" s="178">
        <v>4062.3560000000002</v>
      </c>
      <c r="S105" s="108">
        <v>-10250.7049287102</v>
      </c>
      <c r="T105" s="178">
        <v>-229.88399999999999</v>
      </c>
      <c r="V105" s="108">
        <v>439.49549909017099</v>
      </c>
      <c r="W105" s="178">
        <v>639.75400000000002</v>
      </c>
    </row>
    <row r="106" spans="1:23">
      <c r="A106" s="107">
        <v>2009</v>
      </c>
      <c r="B106" s="108">
        <v>6911.5878889667301</v>
      </c>
      <c r="C106" s="108">
        <v>266.18014107650203</v>
      </c>
      <c r="D106" s="108">
        <v>4033.8219149995998</v>
      </c>
      <c r="E106" s="108">
        <v>-10303.4021626716</v>
      </c>
      <c r="F106" s="108">
        <v>459.14473058771898</v>
      </c>
      <c r="G106" s="108">
        <f t="shared" si="15"/>
        <v>1367.3325129589502</v>
      </c>
      <c r="I106" s="107">
        <v>2009</v>
      </c>
      <c r="J106" s="108">
        <v>6911.5878889667301</v>
      </c>
      <c r="K106" s="318">
        <v>7760.9809999999998</v>
      </c>
      <c r="M106" s="108">
        <v>266.18014107650203</v>
      </c>
      <c r="N106" s="178">
        <v>347.52300000000002</v>
      </c>
      <c r="P106" s="108">
        <v>4033.8219149995998</v>
      </c>
      <c r="Q106" s="178">
        <v>4296.4960000000001</v>
      </c>
      <c r="S106" s="108">
        <v>-10303.4021626716</v>
      </c>
      <c r="T106" s="178">
        <v>-234.58600000000001</v>
      </c>
      <c r="V106" s="108">
        <v>459.14473058771898</v>
      </c>
      <c r="W106" s="178">
        <v>1256.8879999999999</v>
      </c>
    </row>
    <row r="107" spans="1:23">
      <c r="A107" s="107">
        <v>2010</v>
      </c>
      <c r="B107" s="108">
        <v>6273.3560168491704</v>
      </c>
      <c r="C107" s="108">
        <v>431.87659687573898</v>
      </c>
      <c r="D107" s="108">
        <v>4089.4274896387001</v>
      </c>
      <c r="E107" s="108">
        <v>-10334.544220818099</v>
      </c>
      <c r="F107" s="108">
        <v>472.88687646677403</v>
      </c>
      <c r="G107" s="108">
        <f t="shared" si="15"/>
        <v>933.0027590122836</v>
      </c>
      <c r="I107" s="107">
        <v>2010</v>
      </c>
      <c r="J107" s="108">
        <v>6273.3560168491704</v>
      </c>
      <c r="K107" s="318">
        <v>6980.7950000000001</v>
      </c>
      <c r="M107" s="108">
        <v>431.87659687573898</v>
      </c>
      <c r="N107" s="178">
        <v>411.23700000000002</v>
      </c>
      <c r="P107" s="108">
        <v>4089.4274896387001</v>
      </c>
      <c r="Q107" s="178">
        <v>4375.8140000000003</v>
      </c>
      <c r="S107" s="108">
        <v>-10334.544220818099</v>
      </c>
      <c r="T107" s="178">
        <v>-243.72</v>
      </c>
      <c r="V107" s="108">
        <v>472.88687646677403</v>
      </c>
      <c r="W107" s="178">
        <v>1034.191</v>
      </c>
    </row>
    <row r="108" spans="1:23">
      <c r="A108" s="107">
        <v>2011</v>
      </c>
      <c r="B108" s="108">
        <v>7658.6523745231598</v>
      </c>
      <c r="C108" s="108">
        <v>569.07942391220297</v>
      </c>
      <c r="D108" s="108">
        <v>4302.0076339175002</v>
      </c>
      <c r="E108" s="108">
        <v>-10295.773858763099</v>
      </c>
      <c r="F108" s="108">
        <v>483.71678139686497</v>
      </c>
      <c r="G108" s="108">
        <f t="shared" si="15"/>
        <v>2717.6823549866299</v>
      </c>
    </row>
    <row r="109" spans="1:23">
      <c r="A109" s="107">
        <v>2012</v>
      </c>
      <c r="B109" s="108">
        <v>9205.8122853087607</v>
      </c>
      <c r="C109" s="108">
        <v>735.16900089866704</v>
      </c>
      <c r="D109" s="108">
        <v>4369.7949498757298</v>
      </c>
      <c r="E109" s="108">
        <v>-10324.340000832601</v>
      </c>
      <c r="F109" s="108">
        <v>494.21600786980599</v>
      </c>
      <c r="G109" s="108">
        <f t="shared" si="15"/>
        <v>4480.6522431203639</v>
      </c>
    </row>
    <row r="110" spans="1:23">
      <c r="A110" s="107">
        <v>2013</v>
      </c>
      <c r="B110" s="108">
        <v>8958.7669861728009</v>
      </c>
      <c r="C110" s="108">
        <v>950.554418530264</v>
      </c>
      <c r="D110" s="108">
        <v>4459.2380946568801</v>
      </c>
      <c r="E110" s="108">
        <v>-10216.191430852499</v>
      </c>
      <c r="F110" s="108">
        <v>517.62725418898594</v>
      </c>
      <c r="G110" s="108">
        <f t="shared" si="15"/>
        <v>4669.9953226964308</v>
      </c>
    </row>
    <row r="111" spans="1:23">
      <c r="A111" s="107">
        <v>2014</v>
      </c>
      <c r="B111" s="108">
        <v>9221.2087889752002</v>
      </c>
      <c r="C111" s="108">
        <v>1073.5051609392101</v>
      </c>
      <c r="D111" s="108">
        <v>4732.3951650164499</v>
      </c>
      <c r="E111" s="108">
        <v>-10327.717642706501</v>
      </c>
      <c r="F111" s="108">
        <v>527.74065921746705</v>
      </c>
      <c r="G111" s="108">
        <f t="shared" si="15"/>
        <v>5227.1321314418255</v>
      </c>
    </row>
    <row r="112" spans="1:23">
      <c r="A112" s="107">
        <v>2015</v>
      </c>
      <c r="B112" s="108">
        <v>9920.1060528473699</v>
      </c>
      <c r="C112" s="108">
        <v>944.07058371616301</v>
      </c>
      <c r="D112" s="108">
        <v>4803.0180494775796</v>
      </c>
      <c r="E112" s="108">
        <v>-10336.5304369326</v>
      </c>
      <c r="F112" s="108">
        <v>536.21020908255696</v>
      </c>
      <c r="G112" s="108">
        <f t="shared" si="15"/>
        <v>5866.8744581910687</v>
      </c>
    </row>
    <row r="113" spans="1:35">
      <c r="A113" s="107">
        <v>2016</v>
      </c>
      <c r="B113" s="108">
        <v>8546.3743680225307</v>
      </c>
      <c r="C113" s="108">
        <v>953.25900915768705</v>
      </c>
      <c r="D113" s="108">
        <v>4891.2978555747104</v>
      </c>
      <c r="E113" s="108">
        <v>-10302.540278723</v>
      </c>
      <c r="F113" s="108">
        <v>559.00895222735005</v>
      </c>
      <c r="G113" s="108">
        <f t="shared" si="15"/>
        <v>4647.3999062592793</v>
      </c>
    </row>
    <row r="114" spans="1:35">
      <c r="A114" s="107">
        <v>2017</v>
      </c>
      <c r="B114" s="108">
        <v>9129.5035868626292</v>
      </c>
      <c r="C114" s="108">
        <v>1078.09752823901</v>
      </c>
      <c r="D114" s="108">
        <v>5074.3677053210004</v>
      </c>
      <c r="E114" s="108">
        <v>-10367.3139448905</v>
      </c>
      <c r="F114" s="108">
        <v>562.81229658256598</v>
      </c>
      <c r="G114" s="108">
        <f t="shared" si="15"/>
        <v>5477.467172114706</v>
      </c>
    </row>
    <row r="115" spans="1:35">
      <c r="A115" s="63">
        <v>2018</v>
      </c>
      <c r="B115" s="49">
        <v>10884.481406147501</v>
      </c>
      <c r="C115" s="49">
        <v>1162.55252274145</v>
      </c>
      <c r="D115" s="49">
        <v>5196.3416237349202</v>
      </c>
      <c r="E115" s="49">
        <v>-10941.370537922499</v>
      </c>
      <c r="F115" s="49">
        <v>576.03718887381206</v>
      </c>
      <c r="G115" s="49">
        <f t="shared" si="15"/>
        <v>6878.0422035751835</v>
      </c>
    </row>
    <row r="116" spans="1:35">
      <c r="A116" s="107">
        <v>2019</v>
      </c>
      <c r="B116" s="108">
        <v>8137.14394317596</v>
      </c>
      <c r="C116" s="108">
        <v>1160.4962823744299</v>
      </c>
      <c r="D116" s="108">
        <v>5240.2422945975004</v>
      </c>
      <c r="E116" s="108">
        <v>-10954.623783305</v>
      </c>
      <c r="F116" s="108">
        <v>592.08697256907499</v>
      </c>
      <c r="G116" s="108">
        <f t="shared" si="15"/>
        <v>4175.3457094119658</v>
      </c>
    </row>
    <row r="117" spans="1:35">
      <c r="A117" s="107">
        <v>2020</v>
      </c>
      <c r="B117" s="108">
        <v>7560.0634371650203</v>
      </c>
      <c r="C117" s="108">
        <v>1132.1754065094501</v>
      </c>
      <c r="D117" s="108">
        <v>5329.9895292050196</v>
      </c>
      <c r="E117" s="108">
        <v>-10960.100073228899</v>
      </c>
      <c r="F117" s="108">
        <v>600.93619000115496</v>
      </c>
      <c r="G117" s="108">
        <f t="shared" si="15"/>
        <v>3663.0644896517456</v>
      </c>
    </row>
    <row r="125" spans="1:35">
      <c r="A125" s="39" t="s">
        <v>48</v>
      </c>
      <c r="B125" s="59"/>
      <c r="C125" s="39"/>
      <c r="D125" s="39"/>
      <c r="F125" s="39" t="s">
        <v>29</v>
      </c>
      <c r="G125" s="39"/>
      <c r="H125" s="39"/>
      <c r="J125" s="121" t="s">
        <v>49</v>
      </c>
      <c r="K125" s="39"/>
      <c r="L125" s="39"/>
      <c r="N125" s="39" t="s">
        <v>220</v>
      </c>
      <c r="O125" s="39"/>
      <c r="P125" s="39"/>
      <c r="R125" s="39" t="s">
        <v>44</v>
      </c>
      <c r="W125" s="121" t="s">
        <v>49</v>
      </c>
      <c r="X125" s="39"/>
      <c r="AI125" s="34" t="s">
        <v>311</v>
      </c>
    </row>
    <row r="126" spans="1:35">
      <c r="A126" s="181" t="s">
        <v>4</v>
      </c>
      <c r="B126" s="181" t="s">
        <v>219</v>
      </c>
      <c r="C126" s="181" t="s">
        <v>218</v>
      </c>
      <c r="D126" s="181" t="s">
        <v>221</v>
      </c>
      <c r="F126" s="181" t="s">
        <v>219</v>
      </c>
      <c r="G126" s="181" t="s">
        <v>218</v>
      </c>
      <c r="H126" s="181" t="s">
        <v>221</v>
      </c>
      <c r="J126" s="181" t="s">
        <v>219</v>
      </c>
      <c r="K126" s="181" t="s">
        <v>218</v>
      </c>
      <c r="L126" s="181" t="s">
        <v>221</v>
      </c>
      <c r="N126" s="181" t="s">
        <v>219</v>
      </c>
      <c r="O126" s="181" t="s">
        <v>218</v>
      </c>
      <c r="P126" s="181" t="s">
        <v>221</v>
      </c>
      <c r="R126" s="181" t="s">
        <v>219</v>
      </c>
      <c r="S126" s="181" t="s">
        <v>218</v>
      </c>
      <c r="T126" s="181" t="s">
        <v>221</v>
      </c>
      <c r="W126" s="181" t="s">
        <v>309</v>
      </c>
      <c r="X126" s="181" t="s">
        <v>310</v>
      </c>
    </row>
    <row r="127" spans="1:35">
      <c r="A127" s="107">
        <v>1990</v>
      </c>
      <c r="B127" s="108">
        <v>20529.718867015701</v>
      </c>
      <c r="C127" s="178">
        <v>21057.95</v>
      </c>
      <c r="D127" s="183">
        <f>(B127-C127)*100/C127</f>
        <v>-2.5084641809117203</v>
      </c>
      <c r="F127" s="108">
        <v>871.63847402338502</v>
      </c>
      <c r="G127" s="178">
        <v>706.20699999999999</v>
      </c>
      <c r="H127" s="183">
        <f>(F127-G127)*100/G127</f>
        <v>23.425351776941465</v>
      </c>
      <c r="J127" s="108">
        <v>6437.6366152734399</v>
      </c>
      <c r="K127" s="180">
        <v>5417.51</v>
      </c>
      <c r="L127" s="184">
        <f>(J127-K127)*100/K127</f>
        <v>18.830175030104968</v>
      </c>
      <c r="N127" s="108">
        <v>-10273.525171351601</v>
      </c>
      <c r="O127" s="178">
        <v>40.520000000000003</v>
      </c>
      <c r="P127" s="183">
        <f>(N127+O127)*100/O127</f>
        <v>-25254.208221499506</v>
      </c>
      <c r="R127" s="120">
        <v>451.68179843433001</v>
      </c>
      <c r="S127" s="180">
        <v>1210.8320000000001</v>
      </c>
      <c r="T127" s="85">
        <f>(R127-S127)*100/S127</f>
        <v>-62.696575707089842</v>
      </c>
      <c r="W127" s="108">
        <v>6437.6366152734399</v>
      </c>
      <c r="X127" s="180">
        <v>5417.51</v>
      </c>
    </row>
    <row r="128" spans="1:35">
      <c r="A128" s="107">
        <v>1991</v>
      </c>
      <c r="B128" s="108">
        <v>18063.522718375199</v>
      </c>
      <c r="C128" s="178">
        <v>18037.871999999999</v>
      </c>
      <c r="D128" s="183">
        <f t="shared" ref="D128:D147" si="17">(B128-C128)*100/C128</f>
        <v>0.14220479209077483</v>
      </c>
      <c r="F128" s="108">
        <v>829.76466551818498</v>
      </c>
      <c r="G128" s="178">
        <v>668.51599999999996</v>
      </c>
      <c r="H128" s="183">
        <f t="shared" ref="H128:H147" si="18">(F128-G128)*100/G128</f>
        <v>24.12038986623881</v>
      </c>
      <c r="J128" s="108">
        <v>6641.5792318501799</v>
      </c>
      <c r="K128" s="178">
        <v>5492.982</v>
      </c>
      <c r="L128" s="184">
        <f t="shared" ref="L128:L147" si="19">(J128-K128)*100/K128</f>
        <v>20.910267535014313</v>
      </c>
      <c r="N128" s="108">
        <v>-10294.4825360862</v>
      </c>
      <c r="O128" s="178">
        <v>33.137</v>
      </c>
      <c r="P128" s="183">
        <f>(N128+O128)*100/O128</f>
        <v>-30966.428874328391</v>
      </c>
      <c r="R128" s="108">
        <v>451.68615391803399</v>
      </c>
      <c r="S128" s="178">
        <v>1346.1679999999999</v>
      </c>
      <c r="T128" s="85">
        <f t="shared" ref="T128:T147" si="20">(R128-S128)*100/S128</f>
        <v>-66.446524214062876</v>
      </c>
      <c r="W128" s="108">
        <v>6641.5792318501799</v>
      </c>
      <c r="X128" s="178">
        <v>5492.982</v>
      </c>
    </row>
    <row r="129" spans="1:24">
      <c r="A129" s="107">
        <v>1992</v>
      </c>
      <c r="B129" s="108">
        <v>14382.566952217499</v>
      </c>
      <c r="C129" s="178">
        <v>14968.808999999999</v>
      </c>
      <c r="D129" s="183">
        <f t="shared" si="17"/>
        <v>-3.9164241308877674</v>
      </c>
      <c r="F129" s="108">
        <v>636.14450782381903</v>
      </c>
      <c r="G129" s="178">
        <v>565.94899999999996</v>
      </c>
      <c r="H129" s="183">
        <f t="shared" si="18"/>
        <v>12.403150782812423</v>
      </c>
      <c r="J129" s="108">
        <v>6071.0642043841599</v>
      </c>
      <c r="K129" s="178">
        <v>5337.1289999999999</v>
      </c>
      <c r="L129" s="184">
        <f t="shared" si="19"/>
        <v>13.751498312747547</v>
      </c>
      <c r="N129" s="108">
        <v>-10289.530417681401</v>
      </c>
      <c r="O129" s="178">
        <v>14.11</v>
      </c>
      <c r="P129" s="183">
        <f>(N129+O129)*100/O129</f>
        <v>-72823.674115389091</v>
      </c>
      <c r="R129" s="108">
        <v>439.37794228950003</v>
      </c>
      <c r="S129" s="178">
        <v>1225.991</v>
      </c>
      <c r="T129" s="85">
        <f t="shared" si="20"/>
        <v>-64.161405565823898</v>
      </c>
      <c r="W129" s="108">
        <v>6071.0642043841599</v>
      </c>
      <c r="X129" s="178">
        <v>5337.1289999999999</v>
      </c>
    </row>
    <row r="130" spans="1:24">
      <c r="A130" s="107">
        <v>1993</v>
      </c>
      <c r="B130" s="108">
        <v>10629.4282155451</v>
      </c>
      <c r="C130" s="178">
        <v>11891.402</v>
      </c>
      <c r="D130" s="183">
        <f t="shared" si="17"/>
        <v>-10.612489464698108</v>
      </c>
      <c r="F130" s="108">
        <v>393.42707414325599</v>
      </c>
      <c r="G130" s="178">
        <v>626.21600000000001</v>
      </c>
      <c r="H130" s="183">
        <f t="shared" si="18"/>
        <v>-37.173902592195667</v>
      </c>
      <c r="J130" s="108">
        <v>3957.8617379185498</v>
      </c>
      <c r="K130" s="178">
        <v>4203.7079999999996</v>
      </c>
      <c r="L130" s="184">
        <f t="shared" si="19"/>
        <v>-5.8483192001311659</v>
      </c>
      <c r="N130" s="108">
        <v>-10293.5741052142</v>
      </c>
      <c r="O130" s="178">
        <v>-21.001000000000001</v>
      </c>
      <c r="P130" s="183">
        <f t="shared" ref="P130:P147" si="21">(N130+O127)*100/125</f>
        <v>-8202.4432841713588</v>
      </c>
      <c r="R130" s="108">
        <v>439.103872341684</v>
      </c>
      <c r="S130" s="178">
        <v>941.63599999999997</v>
      </c>
      <c r="T130" s="85">
        <f t="shared" si="20"/>
        <v>-53.367981646657093</v>
      </c>
      <c r="W130" s="108">
        <v>3957.8617379185498</v>
      </c>
      <c r="X130" s="178">
        <v>4203.7079999999996</v>
      </c>
    </row>
    <row r="131" spans="1:24">
      <c r="A131" s="107">
        <v>1994</v>
      </c>
      <c r="B131" s="108">
        <v>7379.8894531030101</v>
      </c>
      <c r="C131" s="178">
        <v>8892.0319999999992</v>
      </c>
      <c r="D131" s="183">
        <f t="shared" si="17"/>
        <v>-17.005590475798886</v>
      </c>
      <c r="F131" s="108">
        <v>210.270232123499</v>
      </c>
      <c r="G131" s="178">
        <v>414.64100000000002</v>
      </c>
      <c r="H131" s="183">
        <f t="shared" si="18"/>
        <v>-49.288605776201827</v>
      </c>
      <c r="J131" s="108">
        <v>3154.1111447642502</v>
      </c>
      <c r="K131" s="178">
        <v>3406.3119999999999</v>
      </c>
      <c r="L131" s="184">
        <f t="shared" si="19"/>
        <v>-7.4039270400289139</v>
      </c>
      <c r="N131" s="108">
        <v>-10309.734291492099</v>
      </c>
      <c r="O131" s="178">
        <v>-111.578</v>
      </c>
      <c r="P131" s="183">
        <f t="shared" si="21"/>
        <v>-8221.2778331936788</v>
      </c>
      <c r="R131" s="108">
        <v>422.41540876322699</v>
      </c>
      <c r="S131" s="178">
        <v>613.14400000000001</v>
      </c>
      <c r="T131" s="85">
        <f t="shared" si="20"/>
        <v>-31.106655408317298</v>
      </c>
      <c r="W131" s="108">
        <v>3154.1111447642502</v>
      </c>
      <c r="X131" s="178">
        <v>3406.3119999999999</v>
      </c>
    </row>
    <row r="132" spans="1:24">
      <c r="A132" s="107">
        <v>1995</v>
      </c>
      <c r="B132" s="108">
        <v>5398.6753775664902</v>
      </c>
      <c r="C132" s="178">
        <v>5772.1459999999997</v>
      </c>
      <c r="D132" s="183">
        <f t="shared" si="17"/>
        <v>-6.4702213428681388</v>
      </c>
      <c r="F132" s="108">
        <v>169.14894351675301</v>
      </c>
      <c r="G132" s="178">
        <v>320.45499999999998</v>
      </c>
      <c r="H132" s="183">
        <f t="shared" si="18"/>
        <v>-47.216007390506306</v>
      </c>
      <c r="J132" s="108">
        <v>2814.6573510234998</v>
      </c>
      <c r="K132" s="178">
        <v>3101.2829999999999</v>
      </c>
      <c r="L132" s="184">
        <f t="shared" si="19"/>
        <v>-9.2421636134625604</v>
      </c>
      <c r="N132" s="108">
        <v>-10323.6469528208</v>
      </c>
      <c r="O132" s="178">
        <v>-146.63200000000001</v>
      </c>
      <c r="P132" s="183">
        <f t="shared" si="21"/>
        <v>-8247.6295622566395</v>
      </c>
      <c r="R132" s="108">
        <v>423.18771339014802</v>
      </c>
      <c r="S132" s="178">
        <v>649.35400000000004</v>
      </c>
      <c r="T132" s="85">
        <f t="shared" si="20"/>
        <v>-34.82942841806657</v>
      </c>
      <c r="W132" s="108">
        <v>2814.6573510234998</v>
      </c>
      <c r="X132" s="178">
        <v>3101.2829999999999</v>
      </c>
    </row>
    <row r="133" spans="1:24">
      <c r="A133" s="107">
        <v>1996</v>
      </c>
      <c r="B133" s="108">
        <v>5084.3893310446501</v>
      </c>
      <c r="C133" s="178">
        <v>5844.7730000000001</v>
      </c>
      <c r="D133" s="183">
        <f t="shared" si="17"/>
        <v>-13.009635600139646</v>
      </c>
      <c r="F133" s="108">
        <v>271.20713324028901</v>
      </c>
      <c r="G133" s="178">
        <v>325.25700000000001</v>
      </c>
      <c r="H133" s="183">
        <f t="shared" si="18"/>
        <v>-16.617587556827676</v>
      </c>
      <c r="J133" s="108">
        <v>2734.1424870876899</v>
      </c>
      <c r="K133" s="178">
        <v>3006.7469999999998</v>
      </c>
      <c r="L133" s="184">
        <f t="shared" si="19"/>
        <v>-9.0664267034210049</v>
      </c>
      <c r="N133" s="108">
        <v>-10032.158757167101</v>
      </c>
      <c r="O133" s="178">
        <v>-167.631</v>
      </c>
      <c r="P133" s="183">
        <f t="shared" si="21"/>
        <v>-8042.5278057336809</v>
      </c>
      <c r="R133" s="108">
        <v>425.86435244579201</v>
      </c>
      <c r="S133" s="178">
        <v>615.87900000000002</v>
      </c>
      <c r="T133" s="85">
        <f t="shared" si="20"/>
        <v>-30.852594024834101</v>
      </c>
      <c r="W133" s="108">
        <v>2734.1424870876899</v>
      </c>
      <c r="X133" s="178">
        <v>3006.7469999999998</v>
      </c>
    </row>
    <row r="134" spans="1:24">
      <c r="A134" s="107">
        <v>1997</v>
      </c>
      <c r="B134" s="108">
        <v>5387.2903845869496</v>
      </c>
      <c r="C134" s="178">
        <v>6233.4489999999996</v>
      </c>
      <c r="D134" s="183">
        <f t="shared" si="17"/>
        <v>-13.57448525548296</v>
      </c>
      <c r="F134" s="108">
        <v>331.97053034637798</v>
      </c>
      <c r="G134" s="178">
        <v>645.798</v>
      </c>
      <c r="H134" s="183">
        <f t="shared" si="18"/>
        <v>-48.595299095633933</v>
      </c>
      <c r="J134" s="108">
        <v>3144.8410493684801</v>
      </c>
      <c r="K134" s="178">
        <v>3277.72</v>
      </c>
      <c r="L134" s="184">
        <f t="shared" si="19"/>
        <v>-4.0540055475000836</v>
      </c>
      <c r="N134" s="108">
        <v>-10303.285695286801</v>
      </c>
      <c r="O134" s="178">
        <v>-132.20699999999999</v>
      </c>
      <c r="P134" s="183">
        <f t="shared" si="21"/>
        <v>-8331.8909562294393</v>
      </c>
      <c r="R134" s="108">
        <v>419.98741411759897</v>
      </c>
      <c r="S134" s="178">
        <v>638.14400000000001</v>
      </c>
      <c r="T134" s="85">
        <f t="shared" si="20"/>
        <v>-34.186106252256707</v>
      </c>
      <c r="W134" s="108">
        <v>3144.8410493684801</v>
      </c>
      <c r="X134" s="178">
        <v>3277.72</v>
      </c>
    </row>
    <row r="135" spans="1:24">
      <c r="A135" s="107">
        <v>1998</v>
      </c>
      <c r="B135" s="108">
        <v>4813.97699713783</v>
      </c>
      <c r="C135" s="178">
        <v>5410.1840000000002</v>
      </c>
      <c r="D135" s="183">
        <f t="shared" si="17"/>
        <v>-11.0200873549249</v>
      </c>
      <c r="F135" s="108">
        <v>346.57761867127698</v>
      </c>
      <c r="G135" s="178">
        <v>380.60399999999998</v>
      </c>
      <c r="H135" s="183">
        <f t="shared" si="18"/>
        <v>-8.940100820990585</v>
      </c>
      <c r="J135" s="108">
        <v>3114.8132998477799</v>
      </c>
      <c r="K135" s="178">
        <v>3305.136</v>
      </c>
      <c r="L135" s="184">
        <f t="shared" si="19"/>
        <v>-5.758392397535836</v>
      </c>
      <c r="N135" s="108">
        <v>-10331.5113478896</v>
      </c>
      <c r="O135" s="178">
        <v>-185.381</v>
      </c>
      <c r="P135" s="183">
        <f t="shared" si="21"/>
        <v>-8382.5146783116797</v>
      </c>
      <c r="R135" s="108">
        <v>415.53467965004899</v>
      </c>
      <c r="S135" s="178">
        <v>552.399</v>
      </c>
      <c r="T135" s="85">
        <f t="shared" si="20"/>
        <v>-24.776351939440698</v>
      </c>
      <c r="W135" s="108">
        <v>3114.8132998477799</v>
      </c>
      <c r="X135" s="178">
        <v>3305.136</v>
      </c>
    </row>
    <row r="136" spans="1:24">
      <c r="A136" s="107">
        <v>1999</v>
      </c>
      <c r="B136" s="108">
        <v>4800.6564546489699</v>
      </c>
      <c r="C136" s="178">
        <v>5049.6270000000004</v>
      </c>
      <c r="D136" s="183">
        <f t="shared" si="17"/>
        <v>-4.9304739805738222</v>
      </c>
      <c r="F136" s="108">
        <v>202.09508454778401</v>
      </c>
      <c r="G136" s="178">
        <v>221.125</v>
      </c>
      <c r="H136" s="183">
        <f t="shared" si="18"/>
        <v>-8.6059538506347035</v>
      </c>
      <c r="J136" s="108">
        <v>3154.5144276829101</v>
      </c>
      <c r="K136" s="178">
        <v>3363.9409999999998</v>
      </c>
      <c r="L136" s="184">
        <f t="shared" si="19"/>
        <v>-6.2256315529044581</v>
      </c>
      <c r="N136" s="108">
        <v>-10339.0948362698</v>
      </c>
      <c r="O136" s="178">
        <v>-237.06899999999999</v>
      </c>
      <c r="P136" s="183">
        <f t="shared" si="21"/>
        <v>-8405.3806690158399</v>
      </c>
      <c r="R136" s="108">
        <v>413.69382792798899</v>
      </c>
      <c r="S136" s="178">
        <v>595.71500000000003</v>
      </c>
      <c r="T136" s="85">
        <f t="shared" si="20"/>
        <v>-30.555076181061587</v>
      </c>
      <c r="W136" s="108">
        <v>3154.5144276829101</v>
      </c>
      <c r="X136" s="178">
        <v>3363.9409999999998</v>
      </c>
    </row>
    <row r="137" spans="1:24">
      <c r="A137" s="107">
        <v>2000</v>
      </c>
      <c r="B137" s="108">
        <v>4421.0422670015596</v>
      </c>
      <c r="C137" s="178">
        <v>5055.7960000000003</v>
      </c>
      <c r="D137" s="183">
        <f t="shared" si="17"/>
        <v>-12.554971225073967</v>
      </c>
      <c r="F137" s="108">
        <v>227.930007403291</v>
      </c>
      <c r="G137" s="178">
        <v>254.399</v>
      </c>
      <c r="H137" s="183">
        <f t="shared" si="18"/>
        <v>-10.404519120243791</v>
      </c>
      <c r="J137" s="108">
        <v>3210.0437790389701</v>
      </c>
      <c r="K137" s="178">
        <v>3390.77</v>
      </c>
      <c r="L137" s="184">
        <f t="shared" si="19"/>
        <v>-5.3299463237267606</v>
      </c>
      <c r="N137" s="108">
        <v>-10303.876819938399</v>
      </c>
      <c r="O137" s="178">
        <v>-229.23500000000001</v>
      </c>
      <c r="P137" s="183">
        <f t="shared" si="21"/>
        <v>-8348.8670559507191</v>
      </c>
      <c r="R137" s="108">
        <v>417.48056453652401</v>
      </c>
      <c r="S137" s="178">
        <v>585.92899999999997</v>
      </c>
      <c r="T137" s="85">
        <f t="shared" si="20"/>
        <v>-28.748950037201769</v>
      </c>
      <c r="W137" s="108">
        <v>3210.0437790389701</v>
      </c>
      <c r="X137" s="178">
        <v>3390.77</v>
      </c>
    </row>
    <row r="138" spans="1:24">
      <c r="A138" s="107">
        <v>2001</v>
      </c>
      <c r="B138" s="108">
        <v>4837.8028653129904</v>
      </c>
      <c r="C138" s="178">
        <v>4943.0479999999998</v>
      </c>
      <c r="D138" s="183">
        <f t="shared" si="17"/>
        <v>-2.1291546164837838</v>
      </c>
      <c r="F138" s="108">
        <v>236.97230514686001</v>
      </c>
      <c r="G138" s="178">
        <v>266.68400000000003</v>
      </c>
      <c r="H138" s="183">
        <f t="shared" si="18"/>
        <v>-11.141161394436866</v>
      </c>
      <c r="J138" s="108">
        <v>3226.57779238681</v>
      </c>
      <c r="K138" s="178">
        <v>3457.018</v>
      </c>
      <c r="L138" s="184">
        <f t="shared" si="19"/>
        <v>-6.6658665825052132</v>
      </c>
      <c r="N138" s="108">
        <v>-10221.397809956799</v>
      </c>
      <c r="O138" s="178">
        <v>-242.31700000000001</v>
      </c>
      <c r="P138" s="183">
        <f t="shared" si="21"/>
        <v>-8325.4230479654398</v>
      </c>
      <c r="R138" s="108">
        <v>416.26340248627002</v>
      </c>
      <c r="S138" s="178">
        <v>583.27499999999998</v>
      </c>
      <c r="T138" s="85">
        <f t="shared" si="20"/>
        <v>-28.633422916073883</v>
      </c>
      <c r="W138" s="108">
        <v>3226.57779238681</v>
      </c>
      <c r="X138" s="178">
        <v>3457.018</v>
      </c>
    </row>
    <row r="139" spans="1:24">
      <c r="A139" s="107">
        <v>2002</v>
      </c>
      <c r="B139" s="108">
        <v>4478.8443688645802</v>
      </c>
      <c r="C139" s="178">
        <v>5415.701</v>
      </c>
      <c r="D139" s="183">
        <f t="shared" si="17"/>
        <v>-17.298898723090876</v>
      </c>
      <c r="F139" s="108">
        <v>269.26131577058101</v>
      </c>
      <c r="G139" s="178">
        <v>312.60199999999998</v>
      </c>
      <c r="H139" s="183">
        <f t="shared" si="18"/>
        <v>-13.864493582708674</v>
      </c>
      <c r="J139" s="108">
        <v>3270.2107324624299</v>
      </c>
      <c r="K139" s="178">
        <v>3525.326</v>
      </c>
      <c r="L139" s="184">
        <f t="shared" si="19"/>
        <v>-7.23664329306198</v>
      </c>
      <c r="N139" s="108">
        <v>-10239.2599738393</v>
      </c>
      <c r="O139" s="178">
        <v>-254.512</v>
      </c>
      <c r="P139" s="183">
        <f t="shared" si="21"/>
        <v>-8381.0631790714397</v>
      </c>
      <c r="R139" s="108">
        <v>422.324842856256</v>
      </c>
      <c r="S139" s="178">
        <v>585.57000000000005</v>
      </c>
      <c r="T139" s="85">
        <f t="shared" si="20"/>
        <v>-27.877991895715976</v>
      </c>
      <c r="W139" s="108">
        <v>3270.2107324624299</v>
      </c>
      <c r="X139" s="178">
        <v>3525.326</v>
      </c>
    </row>
    <row r="140" spans="1:24">
      <c r="A140" s="107">
        <v>2003</v>
      </c>
      <c r="B140" s="108">
        <v>4625.3401392894102</v>
      </c>
      <c r="C140" s="178">
        <v>5746.3980000000001</v>
      </c>
      <c r="D140" s="183">
        <f t="shared" si="17"/>
        <v>-19.508879487821584</v>
      </c>
      <c r="F140" s="108">
        <v>370.01206510989198</v>
      </c>
      <c r="G140" s="178">
        <v>436.488</v>
      </c>
      <c r="H140" s="183">
        <f t="shared" si="18"/>
        <v>-15.229727939853563</v>
      </c>
      <c r="J140" s="108">
        <v>3254.21075581488</v>
      </c>
      <c r="K140" s="178">
        <v>3528.4839999999999</v>
      </c>
      <c r="L140" s="184">
        <f t="shared" si="19"/>
        <v>-7.7731185456734373</v>
      </c>
      <c r="N140" s="108">
        <v>-9914.3159746724905</v>
      </c>
      <c r="O140" s="178">
        <v>-253.93700000000001</v>
      </c>
      <c r="P140" s="183">
        <f t="shared" si="21"/>
        <v>-8114.8407797379932</v>
      </c>
      <c r="R140" s="108">
        <v>426.32774085555099</v>
      </c>
      <c r="S140" s="178">
        <v>569.55600000000004</v>
      </c>
      <c r="T140" s="85">
        <f t="shared" si="20"/>
        <v>-25.147353226802817</v>
      </c>
      <c r="W140" s="108">
        <v>3254.21075581488</v>
      </c>
      <c r="X140" s="178">
        <v>3528.4839999999999</v>
      </c>
    </row>
    <row r="141" spans="1:24">
      <c r="A141" s="107">
        <v>2004</v>
      </c>
      <c r="B141" s="108">
        <v>4859.1195227744101</v>
      </c>
      <c r="C141" s="178">
        <v>6216.4849999999997</v>
      </c>
      <c r="D141" s="183">
        <f t="shared" si="17"/>
        <v>-21.834935292622593</v>
      </c>
      <c r="F141" s="108">
        <v>435.13028900920602</v>
      </c>
      <c r="G141" s="178">
        <v>506.15600000000001</v>
      </c>
      <c r="H141" s="183">
        <f t="shared" si="18"/>
        <v>-14.032375589895995</v>
      </c>
      <c r="J141" s="108">
        <v>3308.0480679574398</v>
      </c>
      <c r="K141" s="178">
        <v>3582.779</v>
      </c>
      <c r="L141" s="184">
        <f t="shared" si="19"/>
        <v>-7.6680959680337581</v>
      </c>
      <c r="N141" s="108">
        <v>-10302.8660812045</v>
      </c>
      <c r="O141" s="178">
        <v>-269.70100000000002</v>
      </c>
      <c r="P141" s="183">
        <f t="shared" si="21"/>
        <v>-8436.1464649636</v>
      </c>
      <c r="R141" s="108">
        <v>432.71360053415998</v>
      </c>
      <c r="S141" s="178">
        <v>698.38099999999997</v>
      </c>
      <c r="T141" s="85">
        <f t="shared" si="20"/>
        <v>-38.040467805659091</v>
      </c>
      <c r="W141" s="108">
        <v>3308.0480679574398</v>
      </c>
      <c r="X141" s="178">
        <v>3582.779</v>
      </c>
    </row>
    <row r="142" spans="1:24">
      <c r="A142" s="107">
        <v>2005</v>
      </c>
      <c r="B142" s="108">
        <v>5213.31557903057</v>
      </c>
      <c r="C142" s="178">
        <v>6537.518</v>
      </c>
      <c r="D142" s="183">
        <f t="shared" si="17"/>
        <v>-20.255430592610683</v>
      </c>
      <c r="F142" s="108">
        <v>482.93025556804298</v>
      </c>
      <c r="G142" s="178">
        <v>556.15</v>
      </c>
      <c r="H142" s="183">
        <f t="shared" si="18"/>
        <v>-13.165466948117773</v>
      </c>
      <c r="J142" s="108">
        <v>3414.7760794549099</v>
      </c>
      <c r="K142" s="178">
        <v>3693.6590000000001</v>
      </c>
      <c r="L142" s="184">
        <f t="shared" si="19"/>
        <v>-7.550315839797074</v>
      </c>
      <c r="N142" s="108">
        <v>-10205.986026917901</v>
      </c>
      <c r="O142" s="178">
        <v>-268.70299999999997</v>
      </c>
      <c r="P142" s="183">
        <f t="shared" si="21"/>
        <v>-8368.3984215343207</v>
      </c>
      <c r="R142" s="108">
        <v>429.96319351813003</v>
      </c>
      <c r="S142" s="178">
        <v>598.17200000000003</v>
      </c>
      <c r="T142" s="85">
        <f t="shared" si="20"/>
        <v>-28.120474793515914</v>
      </c>
      <c r="W142" s="108">
        <v>3414.7760794549099</v>
      </c>
      <c r="X142" s="178">
        <v>3693.6590000000001</v>
      </c>
    </row>
    <row r="143" spans="1:24">
      <c r="A143" s="107">
        <v>2006</v>
      </c>
      <c r="B143" s="108">
        <v>5239.2707290075105</v>
      </c>
      <c r="C143" s="178">
        <v>6509.1629999999996</v>
      </c>
      <c r="D143" s="183">
        <f t="shared" si="17"/>
        <v>-19.509302056078319</v>
      </c>
      <c r="F143" s="108">
        <v>556.22653836132599</v>
      </c>
      <c r="G143" s="178">
        <v>583.99199999999996</v>
      </c>
      <c r="H143" s="183">
        <f t="shared" si="18"/>
        <v>-4.7544249987455256</v>
      </c>
      <c r="J143" s="108">
        <v>3549.5782917612701</v>
      </c>
      <c r="K143" s="178">
        <v>3793.5859999999998</v>
      </c>
      <c r="L143" s="184">
        <f t="shared" si="19"/>
        <v>-6.4321122083097562</v>
      </c>
      <c r="N143" s="108">
        <v>-10208.9288337945</v>
      </c>
      <c r="O143" s="178">
        <v>-229.93100000000001</v>
      </c>
      <c r="P143" s="183">
        <f t="shared" si="21"/>
        <v>-8370.292667035601</v>
      </c>
      <c r="R143" s="108">
        <v>434.54866613008602</v>
      </c>
      <c r="S143" s="178">
        <v>566.51099999999997</v>
      </c>
      <c r="T143" s="85">
        <f t="shared" si="20"/>
        <v>-23.293869645940493</v>
      </c>
      <c r="W143" s="108">
        <v>3549.5782917612701</v>
      </c>
      <c r="X143" s="178">
        <v>3793.5859999999998</v>
      </c>
    </row>
    <row r="144" spans="1:24">
      <c r="A144" s="107">
        <v>2007</v>
      </c>
      <c r="B144" s="108">
        <v>6160.4003462600504</v>
      </c>
      <c r="C144" s="178">
        <v>7377.4470000000001</v>
      </c>
      <c r="D144" s="183">
        <f t="shared" si="17"/>
        <v>-16.496853908133122</v>
      </c>
      <c r="F144" s="108">
        <v>585.43544479713103</v>
      </c>
      <c r="G144" s="178">
        <v>684.32</v>
      </c>
      <c r="H144" s="183">
        <f t="shared" si="18"/>
        <v>-14.450046060741906</v>
      </c>
      <c r="J144" s="108">
        <v>3651.92017815805</v>
      </c>
      <c r="K144" s="178">
        <v>3932.373</v>
      </c>
      <c r="L144" s="184">
        <f t="shared" si="19"/>
        <v>-7.1318977584768799</v>
      </c>
      <c r="N144" s="108">
        <v>-10309.901801418</v>
      </c>
      <c r="O144" s="178">
        <v>-228.28</v>
      </c>
      <c r="P144" s="183">
        <f t="shared" si="21"/>
        <v>-8463.6822411344019</v>
      </c>
      <c r="R144" s="108">
        <v>433.42300882952298</v>
      </c>
      <c r="S144" s="178">
        <v>504.51499999999999</v>
      </c>
      <c r="T144" s="85">
        <f t="shared" si="20"/>
        <v>-14.091155103510699</v>
      </c>
      <c r="W144" s="108">
        <v>3651.92017815805</v>
      </c>
      <c r="X144" s="178">
        <v>3932.373</v>
      </c>
    </row>
    <row r="145" spans="1:24">
      <c r="A145" s="107">
        <v>2008</v>
      </c>
      <c r="B145" s="108">
        <v>7070.7791745820896</v>
      </c>
      <c r="C145" s="178">
        <v>8362.16</v>
      </c>
      <c r="D145" s="183">
        <f t="shared" si="17"/>
        <v>-15.443148964118246</v>
      </c>
      <c r="F145" s="108">
        <v>507.01080346188598</v>
      </c>
      <c r="G145" s="178">
        <v>704.69100000000003</v>
      </c>
      <c r="H145" s="183">
        <f t="shared" si="18"/>
        <v>-28.052039338960483</v>
      </c>
      <c r="J145" s="108">
        <v>3893.0936688193701</v>
      </c>
      <c r="K145" s="178">
        <v>4062.3560000000002</v>
      </c>
      <c r="L145" s="184">
        <f t="shared" si="19"/>
        <v>-4.1666050730322528</v>
      </c>
      <c r="N145" s="108">
        <v>-10250.7049287102</v>
      </c>
      <c r="O145" s="178">
        <v>-229.88399999999999</v>
      </c>
      <c r="P145" s="183">
        <f t="shared" si="21"/>
        <v>-8415.52634296816</v>
      </c>
      <c r="R145" s="108">
        <v>439.49549909017099</v>
      </c>
      <c r="S145" s="178">
        <v>639.75400000000002</v>
      </c>
      <c r="T145" s="85">
        <f t="shared" si="20"/>
        <v>-31.302422635861443</v>
      </c>
      <c r="W145" s="108">
        <v>3893.0936688193701</v>
      </c>
      <c r="X145" s="178">
        <v>4062.3560000000002</v>
      </c>
    </row>
    <row r="146" spans="1:24">
      <c r="A146" s="107">
        <v>2009</v>
      </c>
      <c r="B146" s="108">
        <v>6911.5878889667301</v>
      </c>
      <c r="C146" s="178">
        <v>7760.9809999999998</v>
      </c>
      <c r="D146" s="183">
        <f t="shared" si="17"/>
        <v>-10.944403948847055</v>
      </c>
      <c r="F146" s="108">
        <v>266.18014107650203</v>
      </c>
      <c r="G146" s="178">
        <v>347.52300000000002</v>
      </c>
      <c r="H146" s="183">
        <f t="shared" si="18"/>
        <v>-23.4064677513425</v>
      </c>
      <c r="J146" s="108">
        <v>4033.8219149995998</v>
      </c>
      <c r="K146" s="178">
        <v>4296.4960000000001</v>
      </c>
      <c r="L146" s="184">
        <f t="shared" si="19"/>
        <v>-6.1136815907753732</v>
      </c>
      <c r="N146" s="108">
        <v>-10303.4021626716</v>
      </c>
      <c r="O146" s="178">
        <v>-234.58600000000001</v>
      </c>
      <c r="P146" s="183">
        <f t="shared" si="21"/>
        <v>-8426.6665301372796</v>
      </c>
      <c r="R146" s="108">
        <v>459.14473058771898</v>
      </c>
      <c r="S146" s="178">
        <v>1256.8879999999999</v>
      </c>
      <c r="T146" s="85">
        <f t="shared" si="20"/>
        <v>-63.469718018811619</v>
      </c>
      <c r="W146" s="108">
        <v>4033.8219149995998</v>
      </c>
      <c r="X146" s="178">
        <v>4296.4960000000001</v>
      </c>
    </row>
    <row r="147" spans="1:24">
      <c r="A147" s="107">
        <v>2010</v>
      </c>
      <c r="B147" s="108">
        <v>6273.3560168491704</v>
      </c>
      <c r="C147" s="178">
        <v>6980.7950000000001</v>
      </c>
      <c r="D147" s="183">
        <f t="shared" si="17"/>
        <v>-10.134074745796571</v>
      </c>
      <c r="F147" s="108">
        <v>431.87659687573898</v>
      </c>
      <c r="G147" s="178">
        <v>411.23700000000002</v>
      </c>
      <c r="H147" s="183">
        <f t="shared" si="18"/>
        <v>5.018905613001496</v>
      </c>
      <c r="J147" s="108">
        <v>4089.4274896387001</v>
      </c>
      <c r="K147" s="178">
        <v>4375.8140000000003</v>
      </c>
      <c r="L147" s="184">
        <f t="shared" si="19"/>
        <v>-6.5447596804000403</v>
      </c>
      <c r="N147" s="108">
        <v>-10334.544220818099</v>
      </c>
      <c r="O147" s="178">
        <v>-243.72</v>
      </c>
      <c r="P147" s="183">
        <f t="shared" si="21"/>
        <v>-8450.2593766544796</v>
      </c>
      <c r="R147" s="108">
        <v>472.88687646677403</v>
      </c>
      <c r="S147" s="178">
        <v>1034.191</v>
      </c>
      <c r="T147" s="85">
        <f t="shared" si="20"/>
        <v>-54.274705884428109</v>
      </c>
      <c r="W147" s="108">
        <v>4089.4274896387001</v>
      </c>
      <c r="X147" s="178">
        <v>4375.8140000000003</v>
      </c>
    </row>
    <row r="151" spans="1:24">
      <c r="A151" s="39" t="s">
        <v>426</v>
      </c>
    </row>
    <row r="152" spans="1:24" ht="13.8">
      <c r="A152" s="370" t="s">
        <v>422</v>
      </c>
      <c r="B152" s="370">
        <v>1990</v>
      </c>
      <c r="C152" s="370">
        <v>1991</v>
      </c>
      <c r="D152" s="370">
        <v>1992</v>
      </c>
      <c r="E152" s="370">
        <v>1993</v>
      </c>
      <c r="F152" s="370">
        <v>1994</v>
      </c>
      <c r="G152" s="370">
        <v>1995</v>
      </c>
      <c r="H152" s="370">
        <v>1996</v>
      </c>
      <c r="I152" s="370">
        <v>1997</v>
      </c>
      <c r="J152" s="370">
        <v>1998</v>
      </c>
      <c r="K152" s="370">
        <v>1999</v>
      </c>
      <c r="L152" s="370">
        <v>2000</v>
      </c>
      <c r="M152" s="370">
        <v>2001</v>
      </c>
      <c r="N152" s="370">
        <v>2002</v>
      </c>
      <c r="O152" s="370">
        <v>2003</v>
      </c>
      <c r="P152" s="370">
        <v>2004</v>
      </c>
      <c r="Q152" s="370">
        <v>2005</v>
      </c>
      <c r="R152" s="370">
        <v>2006</v>
      </c>
      <c r="S152" s="370">
        <v>2007</v>
      </c>
      <c r="T152" s="370">
        <v>2008</v>
      </c>
      <c r="U152" s="370">
        <v>2009</v>
      </c>
      <c r="V152" s="370">
        <v>2010</v>
      </c>
    </row>
    <row r="153" spans="1:24" ht="13.8">
      <c r="A153" s="368" t="s">
        <v>423</v>
      </c>
      <c r="B153" s="369">
        <v>123.711</v>
      </c>
      <c r="C153" s="369">
        <v>121.08</v>
      </c>
      <c r="D153" s="369">
        <v>113.44</v>
      </c>
      <c r="E153" s="369">
        <v>103.468</v>
      </c>
      <c r="F153" s="369">
        <v>84.313999999999993</v>
      </c>
      <c r="G153" s="369">
        <v>78.158000000000001</v>
      </c>
      <c r="H153" s="369">
        <v>74.537999999999997</v>
      </c>
      <c r="I153" s="369">
        <v>77.462000000000003</v>
      </c>
      <c r="J153" s="369">
        <v>79.155000000000001</v>
      </c>
      <c r="K153" s="369">
        <v>80.884</v>
      </c>
      <c r="L153" s="369">
        <v>81.957999999999998</v>
      </c>
      <c r="M153" s="369">
        <v>82.819000000000003</v>
      </c>
      <c r="N153" s="369">
        <v>84.340999999999994</v>
      </c>
      <c r="O153" s="369">
        <v>83.94</v>
      </c>
      <c r="P153" s="369">
        <v>85.599000000000004</v>
      </c>
      <c r="Q153" s="369">
        <v>88.856999999999999</v>
      </c>
      <c r="R153" s="369">
        <v>92.238</v>
      </c>
      <c r="S153" s="369">
        <v>96.174999999999997</v>
      </c>
      <c r="T153" s="369">
        <v>100.776</v>
      </c>
      <c r="U153" s="369">
        <v>105.67100000000001</v>
      </c>
      <c r="V153" s="369">
        <v>107.98699999999999</v>
      </c>
    </row>
    <row r="154" spans="1:24" ht="13.8">
      <c r="A154" s="368" t="s">
        <v>424</v>
      </c>
      <c r="B154" s="369">
        <v>146.07</v>
      </c>
      <c r="C154" s="369">
        <v>143.72399999999999</v>
      </c>
      <c r="D154" s="369">
        <v>135.352</v>
      </c>
      <c r="E154" s="369">
        <v>124.771</v>
      </c>
      <c r="F154" s="369">
        <v>103.693</v>
      </c>
      <c r="G154" s="369">
        <v>96.578000000000003</v>
      </c>
      <c r="H154" s="369">
        <v>92.26</v>
      </c>
      <c r="I154" s="369">
        <v>95.216999999999999</v>
      </c>
      <c r="J154" s="369">
        <v>97.081000000000003</v>
      </c>
      <c r="K154" s="369">
        <v>99.325999999999993</v>
      </c>
      <c r="L154" s="369">
        <v>100.751</v>
      </c>
      <c r="M154" s="369">
        <v>101.843</v>
      </c>
      <c r="N154" s="369">
        <v>104.027</v>
      </c>
      <c r="O154" s="369">
        <v>103.551</v>
      </c>
      <c r="P154" s="369">
        <v>106.36499999999999</v>
      </c>
      <c r="Q154" s="369">
        <v>109.60299999999999</v>
      </c>
      <c r="R154" s="369">
        <v>113.884</v>
      </c>
      <c r="S154" s="369">
        <v>118.657</v>
      </c>
      <c r="T154" s="369">
        <v>124.188</v>
      </c>
      <c r="U154" s="369">
        <v>130.19399999999999</v>
      </c>
      <c r="V154" s="369">
        <v>133.02600000000001</v>
      </c>
    </row>
    <row r="155" spans="1:24" ht="13.8">
      <c r="A155" s="368" t="s">
        <v>425</v>
      </c>
      <c r="B155" s="369">
        <v>-15</v>
      </c>
      <c r="C155" s="369">
        <v>-16</v>
      </c>
      <c r="D155" s="369">
        <v>-16</v>
      </c>
      <c r="E155" s="369">
        <v>-17</v>
      </c>
      <c r="F155" s="369">
        <v>-19</v>
      </c>
      <c r="G155" s="369">
        <v>-19</v>
      </c>
      <c r="H155" s="369">
        <v>-19</v>
      </c>
      <c r="I155" s="369">
        <v>-19</v>
      </c>
      <c r="J155" s="369">
        <v>-19</v>
      </c>
      <c r="K155" s="369">
        <v>-19</v>
      </c>
      <c r="L155" s="369">
        <v>-19</v>
      </c>
      <c r="M155" s="369">
        <v>-19</v>
      </c>
      <c r="N155" s="369">
        <v>-19</v>
      </c>
      <c r="O155" s="369">
        <v>-19</v>
      </c>
      <c r="P155" s="369">
        <v>-20</v>
      </c>
      <c r="Q155" s="369">
        <v>-19</v>
      </c>
      <c r="R155" s="369">
        <v>-19</v>
      </c>
      <c r="S155" s="369">
        <v>-19</v>
      </c>
      <c r="T155" s="369">
        <v>-19</v>
      </c>
      <c r="U155" s="369">
        <v>-19</v>
      </c>
      <c r="V155" s="369">
        <v>-19</v>
      </c>
    </row>
    <row r="175" spans="1:22">
      <c r="A175" s="34" t="s">
        <v>427</v>
      </c>
    </row>
    <row r="176" spans="1:22" ht="13.8">
      <c r="A176" s="371" t="s">
        <v>422</v>
      </c>
      <c r="B176" s="370">
        <v>1990</v>
      </c>
      <c r="C176" s="370">
        <v>1991</v>
      </c>
      <c r="D176" s="370">
        <v>1992</v>
      </c>
      <c r="E176" s="370">
        <v>1993</v>
      </c>
      <c r="F176" s="370">
        <v>1994</v>
      </c>
      <c r="G176" s="370">
        <v>1995</v>
      </c>
      <c r="H176" s="370">
        <v>1996</v>
      </c>
      <c r="I176" s="370">
        <v>1997</v>
      </c>
      <c r="J176" s="370">
        <v>1998</v>
      </c>
      <c r="K176" s="370">
        <v>1999</v>
      </c>
      <c r="L176" s="370">
        <v>2000</v>
      </c>
      <c r="M176" s="370">
        <v>2001</v>
      </c>
      <c r="N176" s="370">
        <v>2002</v>
      </c>
      <c r="O176" s="370">
        <v>2003</v>
      </c>
      <c r="P176" s="370">
        <v>2004</v>
      </c>
      <c r="Q176" s="370">
        <v>2005</v>
      </c>
      <c r="R176" s="370">
        <v>2006</v>
      </c>
      <c r="S176" s="370">
        <v>2007</v>
      </c>
      <c r="T176" s="370">
        <v>2008</v>
      </c>
      <c r="U176" s="370">
        <v>2009</v>
      </c>
      <c r="V176" s="370">
        <v>2010</v>
      </c>
    </row>
    <row r="177" spans="1:22" ht="13.8">
      <c r="A177" s="372" t="s">
        <v>423</v>
      </c>
      <c r="B177" s="373">
        <v>12.385999999999999</v>
      </c>
      <c r="C177" s="373">
        <v>13.222</v>
      </c>
      <c r="D177" s="373">
        <v>11.898999999999999</v>
      </c>
      <c r="E177" s="373">
        <v>5.758</v>
      </c>
      <c r="F177" s="373">
        <v>4.4630000000000001</v>
      </c>
      <c r="G177" s="373">
        <v>3.7850000000000001</v>
      </c>
      <c r="H177" s="373">
        <v>3.77</v>
      </c>
      <c r="I177" s="373">
        <v>4.8970000000000002</v>
      </c>
      <c r="J177" s="373">
        <v>4.6859999999999999</v>
      </c>
      <c r="K177" s="373">
        <v>4.6970000000000001</v>
      </c>
      <c r="L177" s="373">
        <v>4.8029999999999999</v>
      </c>
      <c r="M177" s="373">
        <v>4.798</v>
      </c>
      <c r="N177" s="373">
        <v>4.8360000000000003</v>
      </c>
      <c r="O177" s="373">
        <v>4.8109999999999999</v>
      </c>
      <c r="P177" s="369">
        <v>4.8730000000000002</v>
      </c>
      <c r="Q177" s="369">
        <v>4.9960000000000004</v>
      </c>
      <c r="R177" s="369">
        <v>5.202</v>
      </c>
      <c r="S177" s="369">
        <v>5.2649999999999997</v>
      </c>
      <c r="T177" s="369">
        <v>5.7320000000000002</v>
      </c>
      <c r="U177" s="369">
        <v>5.8540000000000001</v>
      </c>
      <c r="V177" s="369">
        <v>5.8760000000000003</v>
      </c>
    </row>
    <row r="178" spans="1:22" ht="13.8">
      <c r="A178" s="372" t="s">
        <v>424</v>
      </c>
      <c r="B178" s="369">
        <v>19.251999999999999</v>
      </c>
      <c r="C178" s="369">
        <v>19.321999999999999</v>
      </c>
      <c r="D178" s="369">
        <v>17.760000000000002</v>
      </c>
      <c r="E178" s="369">
        <v>13.746</v>
      </c>
      <c r="F178" s="369">
        <v>10.707000000000001</v>
      </c>
      <c r="G178" s="369">
        <v>9.5540000000000003</v>
      </c>
      <c r="H178" s="369">
        <v>9.1059999999999999</v>
      </c>
      <c r="I178" s="369">
        <v>9.9350000000000005</v>
      </c>
      <c r="J178" s="369">
        <v>10.045</v>
      </c>
      <c r="K178" s="369">
        <v>10.18</v>
      </c>
      <c r="L178" s="369">
        <v>10.228999999999999</v>
      </c>
      <c r="M178" s="369">
        <v>10.403</v>
      </c>
      <c r="N178" s="369">
        <v>10.567</v>
      </c>
      <c r="O178" s="369">
        <v>10.545999999999999</v>
      </c>
      <c r="P178" s="369">
        <v>10.712</v>
      </c>
      <c r="Q178" s="369">
        <v>11.007999999999999</v>
      </c>
      <c r="R178" s="369">
        <v>11.294</v>
      </c>
      <c r="S178" s="369">
        <v>11.715</v>
      </c>
      <c r="T178" s="369">
        <v>12.099</v>
      </c>
      <c r="U178" s="369">
        <v>12.835000000000001</v>
      </c>
      <c r="V178" s="369">
        <v>13.125</v>
      </c>
    </row>
    <row r="179" spans="1:22" ht="13.8">
      <c r="A179" s="372" t="s">
        <v>425</v>
      </c>
      <c r="B179" s="369">
        <v>-36</v>
      </c>
      <c r="C179" s="369">
        <v>-32</v>
      </c>
      <c r="D179" s="369">
        <v>-33</v>
      </c>
      <c r="E179" s="369">
        <v>-58</v>
      </c>
      <c r="F179" s="369">
        <v>-58</v>
      </c>
      <c r="G179" s="369">
        <v>-60</v>
      </c>
      <c r="H179" s="369">
        <v>-59</v>
      </c>
      <c r="I179" s="369">
        <v>-51</v>
      </c>
      <c r="J179" s="369">
        <v>-53</v>
      </c>
      <c r="K179" s="369">
        <v>-54</v>
      </c>
      <c r="L179" s="369">
        <v>-53</v>
      </c>
      <c r="M179" s="369">
        <v>-54</v>
      </c>
      <c r="N179" s="369">
        <v>-54</v>
      </c>
      <c r="O179" s="369">
        <v>-54</v>
      </c>
      <c r="P179" s="369">
        <v>55</v>
      </c>
      <c r="Q179" s="369">
        <v>55</v>
      </c>
      <c r="R179" s="369">
        <v>54</v>
      </c>
      <c r="S179" s="369">
        <v>55</v>
      </c>
      <c r="T179" s="369">
        <v>53</v>
      </c>
      <c r="U179" s="369">
        <v>54</v>
      </c>
      <c r="V179" s="369">
        <v>55</v>
      </c>
    </row>
  </sheetData>
  <mergeCells count="4">
    <mergeCell ref="AM4:AP4"/>
    <mergeCell ref="AQ4:AQ5"/>
    <mergeCell ref="AH4:AH5"/>
    <mergeCell ref="AI4:AL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4"/>
  <sheetViews>
    <sheetView tabSelected="1" topLeftCell="A2" zoomScale="90" zoomScaleNormal="90" workbookViewId="0">
      <selection activeCell="AF7" sqref="A7:AF7"/>
    </sheetView>
  </sheetViews>
  <sheetFormatPr defaultColWidth="9" defaultRowHeight="13.2"/>
  <cols>
    <col min="1" max="1" width="23.5546875" style="154" customWidth="1"/>
    <col min="2" max="40" width="9" style="154"/>
    <col min="41" max="41" width="35.21875" style="154" customWidth="1"/>
    <col min="42" max="16384" width="9" style="154"/>
  </cols>
  <sheetData>
    <row r="1" spans="1:44">
      <c r="A1" s="18" t="s">
        <v>69</v>
      </c>
      <c r="B1" s="19"/>
      <c r="C1" s="19"/>
      <c r="D1" s="19"/>
      <c r="E1" s="19"/>
      <c r="F1" s="19"/>
      <c r="G1" s="19"/>
      <c r="H1" s="19"/>
      <c r="AP1" s="21">
        <v>2018</v>
      </c>
      <c r="AQ1" s="21">
        <v>2019</v>
      </c>
      <c r="AR1" s="21">
        <v>2020</v>
      </c>
    </row>
    <row r="2" spans="1:44">
      <c r="A2" s="20" t="s">
        <v>72</v>
      </c>
      <c r="B2" s="21">
        <v>1990</v>
      </c>
      <c r="C2" s="21">
        <v>1991</v>
      </c>
      <c r="D2" s="21">
        <v>1992</v>
      </c>
      <c r="E2" s="21">
        <v>1993</v>
      </c>
      <c r="F2" s="21">
        <v>1994</v>
      </c>
      <c r="G2" s="21">
        <v>1995</v>
      </c>
      <c r="H2" s="21">
        <v>1996</v>
      </c>
      <c r="I2" s="21">
        <v>1997</v>
      </c>
      <c r="J2" s="21">
        <v>1998</v>
      </c>
      <c r="K2" s="21">
        <v>1999</v>
      </c>
      <c r="L2" s="21">
        <v>2000</v>
      </c>
      <c r="M2" s="21">
        <v>2001</v>
      </c>
      <c r="N2" s="21">
        <v>2002</v>
      </c>
      <c r="O2" s="21">
        <v>2003</v>
      </c>
      <c r="P2" s="21">
        <v>2004</v>
      </c>
      <c r="Q2" s="21">
        <v>2005</v>
      </c>
      <c r="R2" s="21">
        <v>2006</v>
      </c>
      <c r="S2" s="21">
        <v>2007</v>
      </c>
      <c r="T2" s="21">
        <v>2008</v>
      </c>
      <c r="U2" s="21">
        <v>2009</v>
      </c>
      <c r="V2" s="21">
        <v>2010</v>
      </c>
      <c r="W2" s="21">
        <v>2011</v>
      </c>
      <c r="X2" s="21">
        <v>2012</v>
      </c>
      <c r="Y2" s="21">
        <v>2013</v>
      </c>
      <c r="Z2" s="21">
        <v>2014</v>
      </c>
      <c r="AA2" s="21">
        <v>2015</v>
      </c>
      <c r="AB2" s="21">
        <v>2016</v>
      </c>
      <c r="AC2" s="21">
        <v>2017</v>
      </c>
      <c r="AD2" s="21">
        <v>2018</v>
      </c>
      <c r="AE2" s="21">
        <v>2019</v>
      </c>
      <c r="AF2" s="21">
        <v>2020</v>
      </c>
      <c r="AN2" s="312">
        <f>(AF5-AD5)*100/AD5</f>
        <v>1.2431225543574904</v>
      </c>
      <c r="AO2" s="25" t="s">
        <v>329</v>
      </c>
      <c r="AP2" s="27">
        <v>1464.72904731432</v>
      </c>
      <c r="AQ2" s="27">
        <v>1233.71435836213</v>
      </c>
      <c r="AR2" s="27">
        <v>1482.93742446171</v>
      </c>
    </row>
    <row r="3" spans="1:44">
      <c r="A3" s="22" t="s">
        <v>73</v>
      </c>
      <c r="B3" s="23">
        <v>20529.718867015701</v>
      </c>
      <c r="C3" s="24">
        <v>18063.522718375199</v>
      </c>
      <c r="D3" s="24">
        <v>14382.566952217499</v>
      </c>
      <c r="E3" s="24">
        <v>10629.4282155451</v>
      </c>
      <c r="F3" s="24">
        <v>7379.8894531030101</v>
      </c>
      <c r="G3" s="24">
        <v>5398.6753775664902</v>
      </c>
      <c r="H3" s="24">
        <v>5084.3893310446501</v>
      </c>
      <c r="I3" s="24">
        <v>5387.2903845869496</v>
      </c>
      <c r="J3" s="24">
        <v>4813.97699713783</v>
      </c>
      <c r="K3" s="24">
        <v>4800.6564546489699</v>
      </c>
      <c r="L3" s="24">
        <v>4421.0422670015596</v>
      </c>
      <c r="M3" s="24">
        <v>4837.8028653129904</v>
      </c>
      <c r="N3" s="24">
        <v>4478.8443688645802</v>
      </c>
      <c r="O3" s="24">
        <v>4625.3401392894102</v>
      </c>
      <c r="P3" s="24">
        <v>4859.1195227744101</v>
      </c>
      <c r="Q3" s="24">
        <v>5213.31557903057</v>
      </c>
      <c r="R3" s="24">
        <v>5239.2707290075105</v>
      </c>
      <c r="S3" s="24">
        <v>6160.4003462600504</v>
      </c>
      <c r="T3" s="24">
        <v>7070.7791745820896</v>
      </c>
      <c r="U3" s="24">
        <v>6911.5878889667301</v>
      </c>
      <c r="V3" s="24">
        <v>6273.3560168491704</v>
      </c>
      <c r="W3" s="24">
        <v>7658.6523745231598</v>
      </c>
      <c r="X3" s="24">
        <v>9205.8122853087607</v>
      </c>
      <c r="Y3" s="24">
        <v>8958.7669861728009</v>
      </c>
      <c r="Z3" s="24">
        <v>9221.2087889752002</v>
      </c>
      <c r="AA3" s="24">
        <v>9920.1060528473699</v>
      </c>
      <c r="AB3" s="24">
        <v>8546.3743680225307</v>
      </c>
      <c r="AC3" s="24">
        <v>9129.5035868626292</v>
      </c>
      <c r="AD3" s="24">
        <v>10884.481406147501</v>
      </c>
      <c r="AE3" s="24">
        <v>8137.14394317596</v>
      </c>
      <c r="AF3" s="24">
        <v>7560.0634371650203</v>
      </c>
      <c r="AG3" s="154" t="s">
        <v>312</v>
      </c>
      <c r="AH3" s="312"/>
      <c r="AN3" s="312">
        <f>(AF6-AD6)*100/AD6</f>
        <v>-40.636063000497742</v>
      </c>
      <c r="AO3" s="25" t="s">
        <v>330</v>
      </c>
      <c r="AP3" s="27">
        <v>858.71812950726996</v>
      </c>
      <c r="AQ3" s="27">
        <v>533.02570665599796</v>
      </c>
      <c r="AR3" s="27">
        <v>509.76888940399999</v>
      </c>
    </row>
    <row r="4" spans="1:44">
      <c r="A4" s="22" t="s">
        <v>117</v>
      </c>
      <c r="B4" s="23">
        <v>19989.8712251787</v>
      </c>
      <c r="C4" s="24">
        <v>17552.6274141744</v>
      </c>
      <c r="D4" s="24">
        <v>13994.434781225</v>
      </c>
      <c r="E4" s="24">
        <v>10348.121916055799</v>
      </c>
      <c r="F4" s="24">
        <v>7186.2839831278898</v>
      </c>
      <c r="G4" s="24">
        <v>5248.2434871908999</v>
      </c>
      <c r="H4" s="24">
        <v>4936.11485170983</v>
      </c>
      <c r="I4" s="24">
        <v>5244.4526604451603</v>
      </c>
      <c r="J4" s="24">
        <v>4680.46643601504</v>
      </c>
      <c r="K4" s="24">
        <v>4685.0109702888703</v>
      </c>
      <c r="L4" s="24">
        <v>4298.8119394727701</v>
      </c>
      <c r="M4" s="24">
        <v>4716.5104122798002</v>
      </c>
      <c r="N4" s="24">
        <v>4349.5974601220996</v>
      </c>
      <c r="O4" s="24">
        <v>4514.4560104032798</v>
      </c>
      <c r="P4" s="24">
        <v>4745.40135004271</v>
      </c>
      <c r="Q4" s="24">
        <v>5104.5085249439398</v>
      </c>
      <c r="R4" s="24">
        <v>5137.4271010230996</v>
      </c>
      <c r="S4" s="24">
        <v>6062.2408770249103</v>
      </c>
      <c r="T4" s="24">
        <v>6967.9727777122298</v>
      </c>
      <c r="U4" s="24">
        <v>6823.0789926334701</v>
      </c>
      <c r="V4" s="24">
        <v>6180.2666649829298</v>
      </c>
      <c r="W4" s="24">
        <v>7563.3426036197197</v>
      </c>
      <c r="X4" s="24">
        <v>9097.6446855278009</v>
      </c>
      <c r="Y4" s="24">
        <v>8839.4136309440291</v>
      </c>
      <c r="Z4" s="24">
        <v>9088.7617860110095</v>
      </c>
      <c r="AA4" s="24">
        <v>9780.1059394608001</v>
      </c>
      <c r="AB4" s="24">
        <v>8380.3274535697292</v>
      </c>
      <c r="AC4" s="24">
        <v>8946.8054525077205</v>
      </c>
      <c r="AD4" s="24">
        <v>10706.6818597728</v>
      </c>
      <c r="AE4" s="24">
        <v>7935.6873887240899</v>
      </c>
      <c r="AF4" s="24">
        <v>7344.0981924153602</v>
      </c>
      <c r="AH4" s="312"/>
      <c r="AN4" s="312">
        <f>(AF7-AD7)*100/AD7</f>
        <v>-30.652534027874886</v>
      </c>
      <c r="AO4" s="25" t="s">
        <v>331</v>
      </c>
      <c r="AP4" s="27">
        <v>4990.4007505144</v>
      </c>
      <c r="AQ4" s="27">
        <v>3958.3789677015998</v>
      </c>
      <c r="AR4" s="27">
        <v>3460.7164623356498</v>
      </c>
    </row>
    <row r="5" spans="1:44">
      <c r="A5" s="25" t="s">
        <v>329</v>
      </c>
      <c r="B5" s="26">
        <v>8138.3247484000003</v>
      </c>
      <c r="C5" s="27">
        <v>7723.4401210360002</v>
      </c>
      <c r="D5" s="27">
        <v>5989.8265098669999</v>
      </c>
      <c r="E5" s="27">
        <v>4924.0737037627796</v>
      </c>
      <c r="F5" s="27">
        <v>3868.1530018572198</v>
      </c>
      <c r="G5" s="27">
        <v>2821.8498780800001</v>
      </c>
      <c r="H5" s="27">
        <v>2787.044082422</v>
      </c>
      <c r="I5" s="27">
        <v>2769.4138564199998</v>
      </c>
      <c r="J5" s="27">
        <v>2218.8400086429001</v>
      </c>
      <c r="K5" s="27">
        <v>1990.1242726200001</v>
      </c>
      <c r="L5" s="27">
        <v>2110.34248497</v>
      </c>
      <c r="M5" s="27">
        <v>2266.4448187200001</v>
      </c>
      <c r="N5" s="27">
        <v>2027.2835488221201</v>
      </c>
      <c r="O5" s="27">
        <v>1788.44167630836</v>
      </c>
      <c r="P5" s="27">
        <v>1549.6002382649001</v>
      </c>
      <c r="Q5" s="27">
        <v>2055.3810447622</v>
      </c>
      <c r="R5" s="27">
        <v>1947.4473648707799</v>
      </c>
      <c r="S5" s="27">
        <v>1921.47748517368</v>
      </c>
      <c r="T5" s="27">
        <v>2291.3028682969002</v>
      </c>
      <c r="U5" s="27">
        <v>2137.3788288312799</v>
      </c>
      <c r="V5" s="27">
        <v>1634.7392906675</v>
      </c>
      <c r="W5" s="27">
        <v>1698.22338330811</v>
      </c>
      <c r="X5" s="27">
        <v>1786.96411765476</v>
      </c>
      <c r="Y5" s="27">
        <v>1462.6984350882401</v>
      </c>
      <c r="Z5" s="27">
        <v>2514.0433165710001</v>
      </c>
      <c r="AA5" s="27">
        <v>3154.0009913490399</v>
      </c>
      <c r="AB5" s="27">
        <v>1787.09632380126</v>
      </c>
      <c r="AC5" s="27">
        <v>1370.3593932610299</v>
      </c>
      <c r="AD5" s="27">
        <v>1464.72904731432</v>
      </c>
      <c r="AE5" s="27">
        <v>1233.71435836213</v>
      </c>
      <c r="AF5" s="27">
        <v>1482.93742446171</v>
      </c>
      <c r="AN5" s="312">
        <f>(AF8-AD8)*100/AD8</f>
        <v>-44.274448621301069</v>
      </c>
      <c r="AO5" s="25" t="s">
        <v>332</v>
      </c>
      <c r="AP5" s="27">
        <v>3392.8339324367998</v>
      </c>
      <c r="AQ5" s="27">
        <v>2210.5683560043599</v>
      </c>
      <c r="AR5" s="27">
        <v>1890.6754162140001</v>
      </c>
    </row>
    <row r="6" spans="1:44">
      <c r="A6" s="25" t="s">
        <v>330</v>
      </c>
      <c r="B6" s="26">
        <v>1270.2861330999999</v>
      </c>
      <c r="C6" s="27">
        <v>914.99660690997996</v>
      </c>
      <c r="D6" s="27">
        <v>894.63561639995999</v>
      </c>
      <c r="E6" s="27">
        <v>700.48374004994002</v>
      </c>
      <c r="F6" s="27">
        <v>506.33168079516997</v>
      </c>
      <c r="G6" s="27">
        <v>215.14597599014999</v>
      </c>
      <c r="H6" s="27">
        <v>251.27709954312999</v>
      </c>
      <c r="I6" s="27">
        <v>282.77822619135998</v>
      </c>
      <c r="J6" s="27">
        <v>267.06726533083997</v>
      </c>
      <c r="K6" s="27">
        <v>251.35630447032</v>
      </c>
      <c r="L6" s="27">
        <v>260.46133406851999</v>
      </c>
      <c r="M6" s="27">
        <v>276.45618260999998</v>
      </c>
      <c r="N6" s="27">
        <v>251.63349013224001</v>
      </c>
      <c r="O6" s="27">
        <v>236.81561255971999</v>
      </c>
      <c r="P6" s="27">
        <v>221.36045346199001</v>
      </c>
      <c r="Q6" s="27">
        <v>788.77020676517498</v>
      </c>
      <c r="R6" s="27">
        <v>866.02982296304003</v>
      </c>
      <c r="S6" s="27">
        <v>894.00233942842999</v>
      </c>
      <c r="T6" s="27">
        <v>826.9030355484</v>
      </c>
      <c r="U6" s="27">
        <v>477.50768645789998</v>
      </c>
      <c r="V6" s="27">
        <v>590.88271592668002</v>
      </c>
      <c r="W6" s="27">
        <v>600.14300431582001</v>
      </c>
      <c r="X6" s="27">
        <v>802.90998285184003</v>
      </c>
      <c r="Y6" s="27">
        <v>874.93491520259602</v>
      </c>
      <c r="Z6" s="27">
        <v>847.48023751683002</v>
      </c>
      <c r="AA6" s="27">
        <v>675.40729147904005</v>
      </c>
      <c r="AB6" s="27">
        <v>572.33482981995996</v>
      </c>
      <c r="AC6" s="27">
        <v>779.95241305980699</v>
      </c>
      <c r="AD6" s="27">
        <v>858.71812950726996</v>
      </c>
      <c r="AE6" s="27">
        <v>533.02570665599796</v>
      </c>
      <c r="AF6" s="27">
        <v>509.76888940399999</v>
      </c>
      <c r="AN6" s="312">
        <f>(AF9-AD9)*100/AD9</f>
        <v>21.465576911246377</v>
      </c>
      <c r="AO6" s="25" t="s">
        <v>333</v>
      </c>
      <c r="AP6" s="24">
        <v>177.79954637474</v>
      </c>
      <c r="AQ6" s="24">
        <v>201.45655445186301</v>
      </c>
      <c r="AR6" s="24">
        <v>215.96524474965699</v>
      </c>
    </row>
    <row r="7" spans="1:44">
      <c r="A7" s="25" t="s">
        <v>331</v>
      </c>
      <c r="B7" s="26">
        <f>'1990'!AG9</f>
        <v>4314.4405776786998</v>
      </c>
      <c r="C7" s="26">
        <f>'1991'!AG9</f>
        <v>3723.8177305304498</v>
      </c>
      <c r="D7" s="26">
        <f>'1992'!AG9</f>
        <v>2970.9028423619998</v>
      </c>
      <c r="E7" s="26">
        <f>'1993'!AG9</f>
        <v>1635.7783612641001</v>
      </c>
      <c r="F7" s="26">
        <f>'1994'!AG9</f>
        <v>774.15122088850001</v>
      </c>
      <c r="G7" s="26">
        <f>'1995'!AG9</f>
        <v>1220.9134680167501</v>
      </c>
      <c r="H7" s="26">
        <f>'1996'!AG9</f>
        <v>1023.6951501327</v>
      </c>
      <c r="I7" s="26">
        <f>'1997'!AG9</f>
        <v>1434.0834078738001</v>
      </c>
      <c r="J7" s="26">
        <f>'1998'!AG9</f>
        <v>1307.4794704213</v>
      </c>
      <c r="K7" s="26">
        <f>'1999'!AG9</f>
        <v>1427.2338840785499</v>
      </c>
      <c r="L7" s="26">
        <f>'2000'!AG9</f>
        <v>901.43770774285008</v>
      </c>
      <c r="M7" s="26">
        <f>'2001'!AG9</f>
        <v>1163.4156314310001</v>
      </c>
      <c r="N7" s="26">
        <f>'2002'!AG9</f>
        <v>832.59093828910011</v>
      </c>
      <c r="O7" s="26">
        <f>'2003'!AG9</f>
        <v>1023.5583659612</v>
      </c>
      <c r="P7" s="26">
        <f>'2004'!AG9</f>
        <v>1279.0470968917002</v>
      </c>
      <c r="Q7" s="26">
        <f>'2005'!AG9</f>
        <v>1302.4770208969599</v>
      </c>
      <c r="R7" s="26">
        <f>'2006'!AG9</f>
        <v>1355.3761836999947</v>
      </c>
      <c r="S7" s="26">
        <f>'2007'!AG9</f>
        <v>2161.7573326193246</v>
      </c>
      <c r="T7" s="26">
        <f>'2008'!AG9</f>
        <v>2348.1175966665846</v>
      </c>
      <c r="U7" s="26">
        <f>'2009'!AG9</f>
        <v>2734.6242267421253</v>
      </c>
      <c r="V7" s="26">
        <f>'2010'!AG9</f>
        <v>2438.42404712486</v>
      </c>
      <c r="W7" s="26">
        <f>'2011'!AG9</f>
        <v>3298.8057711899801</v>
      </c>
      <c r="X7" s="26">
        <f>'2012'!AG9</f>
        <v>4583.6543443811988</v>
      </c>
      <c r="Y7" s="26">
        <f>'2013'!AG9</f>
        <v>4798.4631188958601</v>
      </c>
      <c r="Z7" s="26">
        <f>'2014'!AG9</f>
        <v>3810.4902449052306</v>
      </c>
      <c r="AA7" s="26">
        <f>'2015'!AG9</f>
        <v>3992.6864403155951</v>
      </c>
      <c r="AB7" s="26">
        <f>'2016'!AG9</f>
        <v>4000.7912972795998</v>
      </c>
      <c r="AC7" s="26">
        <f>'2017'!AG9</f>
        <v>4338.8848858212996</v>
      </c>
      <c r="AD7" s="26">
        <f>'2018'!AG9</f>
        <v>4990.4007505144</v>
      </c>
      <c r="AE7" s="26">
        <f>'2019'!AG9</f>
        <v>3958.3789677016002</v>
      </c>
      <c r="AF7" s="26">
        <f>'2020'!AG9</f>
        <v>3460.7164623356498</v>
      </c>
    </row>
    <row r="8" spans="1:44">
      <c r="A8" s="25" t="s">
        <v>417</v>
      </c>
      <c r="B8" s="26">
        <v>6266.8197659999996</v>
      </c>
      <c r="C8" s="27">
        <v>5190.3729556979997</v>
      </c>
      <c r="D8" s="27">
        <v>4139.0698125959998</v>
      </c>
      <c r="E8" s="27">
        <v>3087.7861109790001</v>
      </c>
      <c r="F8" s="27">
        <v>2037.648079587</v>
      </c>
      <c r="G8" s="27">
        <v>990.33416510400002</v>
      </c>
      <c r="H8" s="27">
        <v>874.09851961200002</v>
      </c>
      <c r="I8" s="27">
        <v>758.17716996000001</v>
      </c>
      <c r="J8" s="27">
        <v>887.07969161999995</v>
      </c>
      <c r="K8" s="27">
        <v>1016.29650912</v>
      </c>
      <c r="L8" s="27">
        <v>1026.5704126914</v>
      </c>
      <c r="M8" s="27">
        <v>1010.1937795188001</v>
      </c>
      <c r="N8" s="27">
        <v>1238.08948287864</v>
      </c>
      <c r="O8" s="27">
        <v>1465.6403555740001</v>
      </c>
      <c r="P8" s="27">
        <v>1695.39356142412</v>
      </c>
      <c r="Q8" s="27">
        <v>957.88025251960005</v>
      </c>
      <c r="R8" s="27">
        <v>968.57372948928003</v>
      </c>
      <c r="S8" s="27">
        <v>1085.0037198034699</v>
      </c>
      <c r="T8" s="27">
        <v>1501.6492772003401</v>
      </c>
      <c r="U8" s="27">
        <v>1473.5682506021701</v>
      </c>
      <c r="V8" s="27">
        <v>1516.2206112638901</v>
      </c>
      <c r="W8" s="27">
        <v>1966.1704448058099</v>
      </c>
      <c r="X8" s="27">
        <v>1924.1162406399999</v>
      </c>
      <c r="Y8" s="27">
        <v>1703.31716175734</v>
      </c>
      <c r="Z8" s="27">
        <v>1916.74798701795</v>
      </c>
      <c r="AA8" s="27">
        <v>1958.01121631713</v>
      </c>
      <c r="AB8" s="27">
        <v>2020.1050026689099</v>
      </c>
      <c r="AC8" s="27">
        <v>2457.6087603655801</v>
      </c>
      <c r="AD8" s="27">
        <v>3392.8339324367998</v>
      </c>
      <c r="AE8" s="27">
        <v>2210.5683560043599</v>
      </c>
      <c r="AF8" s="27">
        <v>1890.6754162140001</v>
      </c>
    </row>
    <row r="9" spans="1:44">
      <c r="A9" s="22" t="s">
        <v>333</v>
      </c>
      <c r="B9" s="23">
        <v>539.84764183699201</v>
      </c>
      <c r="C9" s="24">
        <v>510.89530420079097</v>
      </c>
      <c r="D9" s="24">
        <v>388.13217099255002</v>
      </c>
      <c r="E9" s="24">
        <v>281.30629948926997</v>
      </c>
      <c r="F9" s="24">
        <v>193.60546997512</v>
      </c>
      <c r="G9" s="24">
        <v>150.43189037559</v>
      </c>
      <c r="H9" s="24">
        <v>148.27447933482301</v>
      </c>
      <c r="I9" s="24">
        <v>142.83772414178799</v>
      </c>
      <c r="J9" s="24">
        <v>133.510561122788</v>
      </c>
      <c r="K9" s="24">
        <v>115.645484360103</v>
      </c>
      <c r="L9" s="24">
        <v>122.230327528788</v>
      </c>
      <c r="M9" s="24">
        <v>121.29245303318901</v>
      </c>
      <c r="N9" s="24">
        <v>129.24690874247699</v>
      </c>
      <c r="O9" s="24">
        <v>110.884128886132</v>
      </c>
      <c r="P9" s="24">
        <v>113.71817273169501</v>
      </c>
      <c r="Q9" s="24">
        <v>108.807054086638</v>
      </c>
      <c r="R9" s="24">
        <v>101.843627984412</v>
      </c>
      <c r="S9" s="24">
        <v>98.159469235139994</v>
      </c>
      <c r="T9" s="24">
        <v>102.80639686986601</v>
      </c>
      <c r="U9" s="24">
        <v>88.508896333256999</v>
      </c>
      <c r="V9" s="24">
        <v>93.089351866241998</v>
      </c>
      <c r="W9" s="24">
        <v>95.309770903436998</v>
      </c>
      <c r="X9" s="24">
        <v>108.167599780957</v>
      </c>
      <c r="Y9" s="24">
        <v>119.35335522876299</v>
      </c>
      <c r="Z9" s="24">
        <v>132.44700296419401</v>
      </c>
      <c r="AA9" s="24">
        <v>140.00011338657399</v>
      </c>
      <c r="AB9" s="24">
        <v>166.04691445280099</v>
      </c>
      <c r="AC9" s="24">
        <v>182.698134354915</v>
      </c>
      <c r="AD9" s="24">
        <v>177.79954637474</v>
      </c>
      <c r="AE9" s="24">
        <v>201.45655445186301</v>
      </c>
      <c r="AF9" s="24">
        <v>215.96524474965699</v>
      </c>
    </row>
    <row r="10" spans="1:44">
      <c r="A10" s="25" t="s">
        <v>118</v>
      </c>
      <c r="B10" s="26">
        <v>286.69275870000001</v>
      </c>
      <c r="C10" s="27">
        <v>266.68619999999999</v>
      </c>
      <c r="D10" s="27">
        <v>185.90150070000001</v>
      </c>
      <c r="E10" s="27">
        <v>132.5734545</v>
      </c>
      <c r="F10" s="27">
        <v>71.254263899999998</v>
      </c>
      <c r="G10" s="27">
        <v>26.917962899999999</v>
      </c>
      <c r="H10" s="27">
        <v>23.783225999999999</v>
      </c>
      <c r="I10" s="27">
        <v>21.596347136999999</v>
      </c>
      <c r="J10" s="27">
        <v>20.536055099999999</v>
      </c>
      <c r="K10" s="27">
        <v>20.039108850000002</v>
      </c>
      <c r="L10" s="27">
        <v>19.659317699999999</v>
      </c>
      <c r="M10" s="27">
        <v>20.441958419999999</v>
      </c>
      <c r="N10" s="27">
        <v>20.505368699999998</v>
      </c>
      <c r="O10" s="27">
        <v>16.585581000000001</v>
      </c>
      <c r="P10" s="27">
        <v>13.114038900000001</v>
      </c>
      <c r="Q10" s="27">
        <v>10.917760035000001</v>
      </c>
      <c r="R10" s="27">
        <v>9.2904474599999993</v>
      </c>
      <c r="S10" s="27">
        <v>8.2727140800000001</v>
      </c>
      <c r="T10" s="27">
        <v>11.790621420000001</v>
      </c>
      <c r="U10" s="27">
        <v>13.302095939999999</v>
      </c>
      <c r="V10" s="27">
        <v>11.96209281</v>
      </c>
      <c r="W10" s="27">
        <v>14.72803371</v>
      </c>
      <c r="X10" s="27">
        <v>23.019333509999999</v>
      </c>
      <c r="Y10" s="27">
        <v>33.144016950000001</v>
      </c>
      <c r="Z10" s="27">
        <v>48.171348479999999</v>
      </c>
      <c r="AA10" s="27">
        <v>37.27711935</v>
      </c>
      <c r="AB10" s="27">
        <v>34.780163219999999</v>
      </c>
      <c r="AC10" s="27">
        <v>31.462662000000002</v>
      </c>
      <c r="AD10" s="27">
        <v>5.4351878400000002</v>
      </c>
      <c r="AE10" s="27">
        <v>5.9135352000000001</v>
      </c>
      <c r="AF10" s="27">
        <v>15.0306684</v>
      </c>
    </row>
    <row r="11" spans="1:44">
      <c r="A11" s="25" t="s">
        <v>119</v>
      </c>
      <c r="B11" s="26">
        <v>253.154883136992</v>
      </c>
      <c r="C11" s="27">
        <v>244.20910420079099</v>
      </c>
      <c r="D11" s="27">
        <v>202.23067029255</v>
      </c>
      <c r="E11" s="27">
        <v>148.73284498927001</v>
      </c>
      <c r="F11" s="27">
        <v>122.35120607512</v>
      </c>
      <c r="G11" s="27">
        <v>123.51392747558999</v>
      </c>
      <c r="H11" s="27">
        <v>124.491253334823</v>
      </c>
      <c r="I11" s="27">
        <v>121.24137700478801</v>
      </c>
      <c r="J11" s="27">
        <v>112.97450602278801</v>
      </c>
      <c r="K11" s="27">
        <v>95.606375510103007</v>
      </c>
      <c r="L11" s="27">
        <v>102.57100982878799</v>
      </c>
      <c r="M11" s="27">
        <v>100.850494613189</v>
      </c>
      <c r="N11" s="27">
        <v>108.741540042477</v>
      </c>
      <c r="O11" s="27">
        <v>94.298547886131999</v>
      </c>
      <c r="P11" s="27">
        <v>100.60413383169499</v>
      </c>
      <c r="Q11" s="27">
        <v>97.889294051638004</v>
      </c>
      <c r="R11" s="27">
        <v>92.553180524412099</v>
      </c>
      <c r="S11" s="27">
        <v>89.886755155139994</v>
      </c>
      <c r="T11" s="27">
        <v>91.015775449865998</v>
      </c>
      <c r="U11" s="27">
        <v>75.206800393256998</v>
      </c>
      <c r="V11" s="27">
        <v>81.127259056241996</v>
      </c>
      <c r="W11" s="27">
        <v>80.581737193436993</v>
      </c>
      <c r="X11" s="27">
        <v>85.148266270956995</v>
      </c>
      <c r="Y11" s="27">
        <v>86.209338278762999</v>
      </c>
      <c r="Z11" s="27">
        <v>84.275654484194007</v>
      </c>
      <c r="AA11" s="27">
        <v>102.72299403657399</v>
      </c>
      <c r="AB11" s="27">
        <v>131.2667512328</v>
      </c>
      <c r="AC11" s="27">
        <v>151.235472354915</v>
      </c>
      <c r="AD11" s="27">
        <v>172.36435853474001</v>
      </c>
      <c r="AE11" s="27">
        <v>195.543019251863</v>
      </c>
      <c r="AF11" s="27">
        <v>200.93457634965699</v>
      </c>
    </row>
    <row r="12" spans="1:44">
      <c r="A12" s="156"/>
      <c r="B12" s="157"/>
      <c r="C12" s="157"/>
      <c r="D12" s="157"/>
      <c r="E12" s="157"/>
      <c r="F12" s="157"/>
      <c r="G12" s="157"/>
      <c r="H12" s="157"/>
      <c r="AC12" s="311" t="s">
        <v>269</v>
      </c>
      <c r="AD12" s="312">
        <f>(AD7-W7)*100/W7</f>
        <v>51.279011153003104</v>
      </c>
    </row>
    <row r="13" spans="1:44">
      <c r="A13" s="156"/>
      <c r="B13" s="157"/>
      <c r="C13" s="157"/>
      <c r="D13" s="157"/>
      <c r="E13" s="157"/>
      <c r="F13" s="157"/>
      <c r="G13" s="157"/>
      <c r="H13" s="157"/>
    </row>
    <row r="31" spans="1:3">
      <c r="B31" s="155">
        <v>2018</v>
      </c>
      <c r="C31" s="155">
        <v>2020</v>
      </c>
    </row>
    <row r="32" spans="1:3">
      <c r="A32" s="25" t="s">
        <v>264</v>
      </c>
      <c r="B32" s="27">
        <v>1464.72904731432</v>
      </c>
      <c r="C32" s="27">
        <v>1482.93742446171</v>
      </c>
    </row>
    <row r="33" spans="1:44" ht="20.399999999999999">
      <c r="A33" s="25" t="s">
        <v>265</v>
      </c>
      <c r="B33" s="27">
        <v>858.71812950726996</v>
      </c>
      <c r="C33" s="27">
        <v>509.76888940399999</v>
      </c>
    </row>
    <row r="34" spans="1:44">
      <c r="A34" s="25" t="s">
        <v>266</v>
      </c>
      <c r="B34" s="27">
        <v>4990.4007505144</v>
      </c>
      <c r="C34" s="27">
        <v>3460.7164623356498</v>
      </c>
    </row>
    <row r="35" spans="1:44" ht="20.399999999999999">
      <c r="A35" s="25" t="s">
        <v>267</v>
      </c>
      <c r="B35" s="27">
        <v>3392.8339324367998</v>
      </c>
      <c r="C35" s="27">
        <v>1890.6754162140001</v>
      </c>
    </row>
    <row r="36" spans="1:44">
      <c r="A36" s="22" t="s">
        <v>268</v>
      </c>
      <c r="B36" s="24">
        <v>177.79954637474</v>
      </c>
      <c r="C36" s="24">
        <v>215.96524474965699</v>
      </c>
      <c r="AO36" s="158"/>
      <c r="AP36" s="158"/>
      <c r="AQ36" s="158"/>
      <c r="AR36" s="158"/>
    </row>
    <row r="37" spans="1:44" s="158" customFormat="1">
      <c r="A37" s="28"/>
      <c r="B37" s="29"/>
      <c r="C37" s="29"/>
      <c r="AO37" s="159"/>
      <c r="AP37" s="159"/>
      <c r="AQ37" s="159"/>
      <c r="AR37" s="159"/>
    </row>
    <row r="38" spans="1:44" s="159" customFormat="1">
      <c r="A38" s="30"/>
      <c r="B38" s="31"/>
      <c r="C38" s="31"/>
      <c r="AO38" s="158"/>
      <c r="AP38" s="158"/>
      <c r="AQ38" s="158"/>
      <c r="AR38" s="158"/>
    </row>
    <row r="39" spans="1:44" s="158" customFormat="1">
      <c r="A39" s="28"/>
      <c r="B39" s="29"/>
      <c r="C39" s="29"/>
      <c r="AO39" s="155"/>
      <c r="AP39" s="155"/>
      <c r="AQ39" s="155"/>
      <c r="AR39" s="155"/>
    </row>
    <row r="40" spans="1:44" s="155" customFormat="1">
      <c r="A40" s="155" t="s">
        <v>29</v>
      </c>
      <c r="AO40" s="154"/>
      <c r="AP40" s="154"/>
      <c r="AQ40" s="154"/>
      <c r="AR40" s="154"/>
    </row>
    <row r="41" spans="1:44">
      <c r="A41" s="20" t="s">
        <v>72</v>
      </c>
      <c r="B41" s="21">
        <v>1990</v>
      </c>
      <c r="C41" s="21">
        <v>1991</v>
      </c>
      <c r="D41" s="21">
        <v>1992</v>
      </c>
      <c r="E41" s="21">
        <v>1993</v>
      </c>
      <c r="F41" s="21">
        <v>1994</v>
      </c>
      <c r="G41" s="21">
        <v>1995</v>
      </c>
      <c r="H41" s="21">
        <v>1996</v>
      </c>
      <c r="I41" s="21">
        <v>1997</v>
      </c>
      <c r="J41" s="21">
        <v>1998</v>
      </c>
      <c r="K41" s="21">
        <v>1999</v>
      </c>
      <c r="L41" s="21">
        <v>2000</v>
      </c>
      <c r="M41" s="21">
        <v>2001</v>
      </c>
      <c r="N41" s="21">
        <v>2002</v>
      </c>
      <c r="O41" s="21">
        <v>2003</v>
      </c>
      <c r="P41" s="21">
        <v>2004</v>
      </c>
      <c r="Q41" s="21">
        <v>2005</v>
      </c>
      <c r="R41" s="21">
        <v>2006</v>
      </c>
      <c r="S41" s="21">
        <v>2007</v>
      </c>
      <c r="T41" s="21">
        <v>2008</v>
      </c>
      <c r="U41" s="21">
        <v>2009</v>
      </c>
      <c r="V41" s="21">
        <v>2010</v>
      </c>
      <c r="W41" s="21">
        <v>2011</v>
      </c>
      <c r="X41" s="21">
        <v>2012</v>
      </c>
      <c r="Y41" s="21">
        <v>2013</v>
      </c>
      <c r="Z41" s="21">
        <v>2014</v>
      </c>
      <c r="AA41" s="21">
        <v>2015</v>
      </c>
      <c r="AB41" s="21">
        <v>2016</v>
      </c>
      <c r="AC41" s="21">
        <v>2017</v>
      </c>
      <c r="AD41" s="21">
        <v>2018</v>
      </c>
      <c r="AE41" s="21">
        <v>2019</v>
      </c>
      <c r="AF41" s="21">
        <v>2020</v>
      </c>
    </row>
    <row r="42" spans="1:44" ht="20.399999999999999">
      <c r="A42" s="22" t="s">
        <v>74</v>
      </c>
      <c r="B42" s="24">
        <v>871.63847402338502</v>
      </c>
      <c r="C42" s="24">
        <v>829.76466551818498</v>
      </c>
      <c r="D42" s="24">
        <v>636.14450782381903</v>
      </c>
      <c r="E42" s="24">
        <v>393.42707414325599</v>
      </c>
      <c r="F42" s="24">
        <v>210.270232123499</v>
      </c>
      <c r="G42" s="24">
        <v>169.14894351675301</v>
      </c>
      <c r="H42" s="24">
        <v>271.20713324028901</v>
      </c>
      <c r="I42" s="24">
        <v>331.97053034637798</v>
      </c>
      <c r="J42" s="24">
        <v>346.57761867127698</v>
      </c>
      <c r="K42" s="24">
        <v>202.09508454778401</v>
      </c>
      <c r="L42" s="24">
        <v>227.930007403291</v>
      </c>
      <c r="M42" s="24">
        <v>236.97230514686001</v>
      </c>
      <c r="N42" s="24">
        <v>269.26131577058101</v>
      </c>
      <c r="O42" s="24">
        <v>370.01206510989198</v>
      </c>
      <c r="P42" s="24">
        <v>435.13028900920602</v>
      </c>
      <c r="Q42" s="24">
        <v>482.93025556804298</v>
      </c>
      <c r="R42" s="24">
        <v>556.22653836132599</v>
      </c>
      <c r="S42" s="24">
        <v>585.43544479713103</v>
      </c>
      <c r="T42" s="24">
        <v>506.91810346188601</v>
      </c>
      <c r="U42" s="24">
        <v>265.90204107650197</v>
      </c>
      <c r="V42" s="24">
        <v>431.87659687573898</v>
      </c>
      <c r="W42" s="24">
        <v>569.048523912203</v>
      </c>
      <c r="X42" s="24">
        <v>734.98360089866696</v>
      </c>
      <c r="Y42" s="24">
        <v>950.26086853026402</v>
      </c>
      <c r="Z42" s="24">
        <v>1073.5051609392101</v>
      </c>
      <c r="AA42" s="24">
        <v>943.90063371616304</v>
      </c>
      <c r="AB42" s="24">
        <v>953.25900915768705</v>
      </c>
      <c r="AC42" s="24">
        <v>1078.09752823901</v>
      </c>
      <c r="AD42" s="24">
        <v>1162.55252274145</v>
      </c>
      <c r="AE42" s="24">
        <v>1157.4217323744299</v>
      </c>
      <c r="AF42" s="24">
        <v>1132.1754065094501</v>
      </c>
    </row>
    <row r="43" spans="1:44">
      <c r="A43" s="22" t="s">
        <v>120</v>
      </c>
      <c r="B43" s="24">
        <v>871.04245002338496</v>
      </c>
      <c r="C43" s="24">
        <v>829.16941371818496</v>
      </c>
      <c r="D43" s="24">
        <v>628.06659082381896</v>
      </c>
      <c r="E43" s="24">
        <v>382.11171664325599</v>
      </c>
      <c r="F43" s="24">
        <v>202.90199428349899</v>
      </c>
      <c r="G43" s="24">
        <v>158.522572726753</v>
      </c>
      <c r="H43" s="24">
        <v>255.78918437028901</v>
      </c>
      <c r="I43" s="24">
        <v>315.40587652137799</v>
      </c>
      <c r="J43" s="24">
        <v>328.56486905752701</v>
      </c>
      <c r="K43" s="24">
        <v>183.120610895596</v>
      </c>
      <c r="L43" s="24">
        <v>209.612456047432</v>
      </c>
      <c r="M43" s="24">
        <v>216.61964942837901</v>
      </c>
      <c r="N43" s="24">
        <v>248.18570642487299</v>
      </c>
      <c r="O43" s="24">
        <v>350.84763645454001</v>
      </c>
      <c r="P43" s="24">
        <v>412.00064141915601</v>
      </c>
      <c r="Q43" s="24">
        <v>461.26890088250099</v>
      </c>
      <c r="R43" s="24">
        <v>529.28135546294902</v>
      </c>
      <c r="S43" s="24">
        <v>560.47820037751103</v>
      </c>
      <c r="T43" s="24">
        <v>471.82667953354201</v>
      </c>
      <c r="U43" s="24">
        <v>226.681649512409</v>
      </c>
      <c r="V43" s="24">
        <v>368.72228910676102</v>
      </c>
      <c r="W43" s="24">
        <v>494.31541057757101</v>
      </c>
      <c r="X43" s="24">
        <v>609.26966369122999</v>
      </c>
      <c r="Y43" s="24">
        <v>773.34181332804701</v>
      </c>
      <c r="Z43" s="24">
        <v>853.58751538392505</v>
      </c>
      <c r="AA43" s="24">
        <v>714.07360051861201</v>
      </c>
      <c r="AB43" s="24">
        <v>638.10734632428</v>
      </c>
      <c r="AC43" s="24">
        <v>726.84272137561095</v>
      </c>
      <c r="AD43" s="24">
        <v>957.68401399949403</v>
      </c>
      <c r="AE43" s="24">
        <v>934.66315084667997</v>
      </c>
      <c r="AF43" s="24">
        <v>892.99922417950199</v>
      </c>
    </row>
    <row r="44" spans="1:44">
      <c r="A44" s="25" t="s">
        <v>121</v>
      </c>
      <c r="B44" s="27">
        <v>591.52150080000001</v>
      </c>
      <c r="C44" s="27">
        <v>563.14042919999997</v>
      </c>
      <c r="D44" s="27">
        <v>467.37681120000002</v>
      </c>
      <c r="E44" s="27">
        <v>286.45437240000001</v>
      </c>
      <c r="F44" s="27">
        <v>179.58968640000001</v>
      </c>
      <c r="G44" s="27">
        <v>135.79821000000001</v>
      </c>
      <c r="H44" s="27">
        <v>232.86232799999999</v>
      </c>
      <c r="I44" s="27">
        <v>280.85702040000001</v>
      </c>
      <c r="J44" s="27">
        <v>302.40682559999999</v>
      </c>
      <c r="K44" s="27">
        <v>165.0313692</v>
      </c>
      <c r="L44" s="27">
        <v>193.113846</v>
      </c>
      <c r="M44" s="27">
        <v>200.2603536</v>
      </c>
      <c r="N44" s="27">
        <v>227.32740000000001</v>
      </c>
      <c r="O44" s="27">
        <v>319.2072048</v>
      </c>
      <c r="P44" s="27">
        <v>370.78399439999998</v>
      </c>
      <c r="Q44" s="27">
        <v>415.11959999999999</v>
      </c>
      <c r="R44" s="27">
        <v>485.21967119999999</v>
      </c>
      <c r="S44" s="27">
        <v>509.66074800000001</v>
      </c>
      <c r="T44" s="27">
        <v>435.26382480000001</v>
      </c>
      <c r="U44" s="27">
        <v>213.01520267999999</v>
      </c>
      <c r="V44" s="27">
        <v>354.02402764142602</v>
      </c>
      <c r="W44" s="27">
        <v>479.03626808572102</v>
      </c>
      <c r="X44" s="27">
        <v>582.27314032620302</v>
      </c>
      <c r="Y44" s="27">
        <v>735.02869268674101</v>
      </c>
      <c r="Z44" s="27">
        <v>816.24429015827297</v>
      </c>
      <c r="AA44" s="27">
        <v>683.42090995660499</v>
      </c>
      <c r="AB44" s="27">
        <v>604.57235999378395</v>
      </c>
      <c r="AC44" s="27">
        <v>684.35573999510905</v>
      </c>
      <c r="AD44" s="27">
        <v>915.98259920460703</v>
      </c>
      <c r="AE44" s="27">
        <v>886.86687651415195</v>
      </c>
      <c r="AF44" s="27">
        <v>854.26594934591799</v>
      </c>
    </row>
    <row r="45" spans="1:44">
      <c r="A45" s="25" t="s">
        <v>122</v>
      </c>
      <c r="B45" s="27">
        <v>65.535749999999993</v>
      </c>
      <c r="C45" s="27">
        <v>53.041800000000002</v>
      </c>
      <c r="D45" s="27">
        <v>27.977250000000002</v>
      </c>
      <c r="E45" s="27">
        <v>10.19445</v>
      </c>
      <c r="F45" s="27">
        <v>6.7451999999999996</v>
      </c>
      <c r="G45" s="27">
        <v>4.5990000000000002</v>
      </c>
      <c r="H45" s="27">
        <v>3.0659999999999998</v>
      </c>
      <c r="I45" s="27">
        <v>15.71325</v>
      </c>
      <c r="J45" s="27">
        <v>6.4386000000000001</v>
      </c>
      <c r="K45" s="27">
        <v>5.7487500000000002</v>
      </c>
      <c r="L45" s="27">
        <v>6.2853000000000003</v>
      </c>
      <c r="M45" s="27">
        <v>7.2050999999999998</v>
      </c>
      <c r="N45" s="27">
        <v>7.3140929999999997</v>
      </c>
      <c r="O45" s="27">
        <v>6.756081</v>
      </c>
      <c r="P45" s="27">
        <v>7.9715999999999996</v>
      </c>
      <c r="Q45" s="27">
        <v>6.51525</v>
      </c>
      <c r="R45" s="27">
        <v>7.5883500000000002</v>
      </c>
      <c r="S45" s="27">
        <v>9.8878500000000003</v>
      </c>
      <c r="T45" s="27">
        <v>6.6685499999999998</v>
      </c>
      <c r="U45" s="27">
        <v>3.6025499999999999</v>
      </c>
      <c r="V45" s="27">
        <v>4.9822499999999996</v>
      </c>
      <c r="W45" s="27">
        <v>1.9928999999999999</v>
      </c>
      <c r="X45" s="27">
        <v>2.06955</v>
      </c>
      <c r="Y45" s="27">
        <v>1.91625</v>
      </c>
      <c r="Z45" s="27">
        <v>2.37615</v>
      </c>
      <c r="AA45" s="27">
        <v>3.8325</v>
      </c>
      <c r="AB45" s="27">
        <v>4.8289499999999999</v>
      </c>
      <c r="AC45" s="27">
        <v>5.0589000000000004</v>
      </c>
      <c r="AD45" s="27">
        <v>6.51525</v>
      </c>
      <c r="AE45" s="27">
        <v>3.9156</v>
      </c>
      <c r="AF45" s="27">
        <v>4.5179999999999998</v>
      </c>
    </row>
    <row r="46" spans="1:44">
      <c r="A46" s="25" t="s">
        <v>123</v>
      </c>
      <c r="B46" s="27">
        <v>69.275195931900001</v>
      </c>
      <c r="C46" s="27">
        <v>66.499850415599994</v>
      </c>
      <c r="D46" s="27">
        <v>74.033478036000005</v>
      </c>
      <c r="E46" s="27">
        <v>59.603409312300002</v>
      </c>
      <c r="F46" s="27">
        <v>3.9358484549999999</v>
      </c>
      <c r="G46" s="27">
        <v>5.6162099952000002</v>
      </c>
      <c r="H46" s="27">
        <v>6.4562545277999996</v>
      </c>
      <c r="I46" s="27">
        <v>5.2817627604000004</v>
      </c>
      <c r="J46" s="27">
        <v>4.7003197331999997</v>
      </c>
      <c r="K46" s="27">
        <v>0.42830503800000003</v>
      </c>
      <c r="L46" s="27">
        <v>0.43120688099999999</v>
      </c>
      <c r="M46" s="27">
        <v>0.21315455699999999</v>
      </c>
      <c r="N46" s="27">
        <v>4.9943264112000003</v>
      </c>
      <c r="O46" s="27">
        <v>12.094870330199999</v>
      </c>
      <c r="P46" s="27">
        <v>16.930640212499998</v>
      </c>
      <c r="Q46" s="27">
        <v>18.892325759999999</v>
      </c>
      <c r="R46" s="27">
        <v>16.814459377799999</v>
      </c>
      <c r="S46" s="27">
        <v>18.769211370000001</v>
      </c>
      <c r="T46" s="27">
        <v>15.1512104835</v>
      </c>
      <c r="U46" s="27">
        <v>0.32007301199999999</v>
      </c>
      <c r="V46" s="27">
        <v>0.40477949400000002</v>
      </c>
      <c r="W46" s="27">
        <v>0.44060698500000001</v>
      </c>
      <c r="X46" s="27">
        <v>12.047914391100001</v>
      </c>
      <c r="Y46" s="27">
        <v>20.588599290000001</v>
      </c>
      <c r="Z46" s="27">
        <v>19.601204777700001</v>
      </c>
      <c r="AA46" s="27">
        <v>13.899157272</v>
      </c>
      <c r="AB46" s="27">
        <v>16.074180465000001</v>
      </c>
      <c r="AC46" s="27">
        <v>23.254238699999998</v>
      </c>
      <c r="AD46" s="27">
        <v>22.2566795199</v>
      </c>
      <c r="AE46" s="27">
        <v>23.395773693599999</v>
      </c>
      <c r="AF46" s="27">
        <v>22.487437866600001</v>
      </c>
    </row>
    <row r="47" spans="1:44" ht="20.399999999999999">
      <c r="A47" s="25" t="s">
        <v>124</v>
      </c>
      <c r="B47" s="27">
        <v>144.710003291486</v>
      </c>
      <c r="C47" s="27">
        <v>146.48733410258501</v>
      </c>
      <c r="D47" s="27">
        <v>58.679051587818797</v>
      </c>
      <c r="E47" s="27">
        <v>25.859484930955499</v>
      </c>
      <c r="F47" s="27">
        <v>12.6312594284993</v>
      </c>
      <c r="G47" s="27">
        <v>12.509152731553501</v>
      </c>
      <c r="H47" s="27">
        <v>13.404601842489001</v>
      </c>
      <c r="I47" s="27">
        <v>13.5538433609783</v>
      </c>
      <c r="J47" s="27">
        <v>15.019123724327301</v>
      </c>
      <c r="K47" s="27">
        <v>11.9121866575965</v>
      </c>
      <c r="L47" s="27">
        <v>9.7821031664317495</v>
      </c>
      <c r="M47" s="27">
        <v>8.94104127137925</v>
      </c>
      <c r="N47" s="27">
        <v>8.5498870136728993</v>
      </c>
      <c r="O47" s="27">
        <v>12.789480324339699</v>
      </c>
      <c r="P47" s="27">
        <v>16.3144068066565</v>
      </c>
      <c r="Q47" s="27">
        <v>20.741725122501201</v>
      </c>
      <c r="R47" s="27">
        <v>19.658874885148698</v>
      </c>
      <c r="S47" s="27">
        <v>22.1603910075108</v>
      </c>
      <c r="T47" s="27">
        <v>14.7430942500422</v>
      </c>
      <c r="U47" s="27">
        <v>9.7438238204089398</v>
      </c>
      <c r="V47" s="27">
        <v>9.3112319713347507</v>
      </c>
      <c r="W47" s="27">
        <v>12.845635506850501</v>
      </c>
      <c r="X47" s="27">
        <v>12.879058973926799</v>
      </c>
      <c r="Y47" s="27">
        <v>15.808271351306001</v>
      </c>
      <c r="Z47" s="27">
        <v>15.3658704479513</v>
      </c>
      <c r="AA47" s="27">
        <v>12.9210332900072</v>
      </c>
      <c r="AB47" s="27">
        <v>12.6318558654956</v>
      </c>
      <c r="AC47" s="27">
        <v>14.1738426805016</v>
      </c>
      <c r="AD47" s="27">
        <v>12.929485274986501</v>
      </c>
      <c r="AE47" s="27">
        <v>20.484900638928</v>
      </c>
      <c r="AF47" s="27">
        <v>11.727836966983499</v>
      </c>
    </row>
    <row r="48" spans="1:44">
      <c r="A48" s="22" t="s">
        <v>125</v>
      </c>
      <c r="B48" s="24">
        <v>0.596024</v>
      </c>
      <c r="C48" s="24">
        <v>0.5952518</v>
      </c>
      <c r="D48" s="24">
        <v>8.0779169999999993</v>
      </c>
      <c r="E48" s="24">
        <v>11.315357499999999</v>
      </c>
      <c r="F48" s="24">
        <v>7.3682378399999999</v>
      </c>
      <c r="G48" s="24">
        <v>6.98962079</v>
      </c>
      <c r="H48" s="24">
        <v>11.32441137</v>
      </c>
      <c r="I48" s="24">
        <v>11.84689695</v>
      </c>
      <c r="J48" s="24">
        <v>12.50310627</v>
      </c>
      <c r="K48" s="24">
        <v>12.50507681</v>
      </c>
      <c r="L48" s="24">
        <v>10.72036404</v>
      </c>
      <c r="M48" s="24">
        <v>11.4594965</v>
      </c>
      <c r="N48" s="24">
        <v>10.71817401</v>
      </c>
      <c r="O48" s="24">
        <v>7.1743086199999997</v>
      </c>
      <c r="P48" s="24">
        <v>9.4689955599999998</v>
      </c>
      <c r="Q48" s="24">
        <v>5.9021504599999997</v>
      </c>
      <c r="R48" s="24">
        <v>3.30051264</v>
      </c>
      <c r="S48" s="24">
        <v>6.4627926999999996</v>
      </c>
      <c r="T48" s="24">
        <v>5.6361733000000003</v>
      </c>
      <c r="U48" s="24">
        <v>6.2817975300000004</v>
      </c>
      <c r="V48" s="24">
        <v>6.4834158400000002</v>
      </c>
      <c r="W48" s="24">
        <v>2.2297050199999999</v>
      </c>
      <c r="X48" s="24">
        <v>1.4847174400000001</v>
      </c>
      <c r="Y48" s="24">
        <v>1.3979043900000001</v>
      </c>
      <c r="Z48" s="24">
        <v>0.96222006000000004</v>
      </c>
      <c r="AA48" s="24">
        <v>0.88798632</v>
      </c>
      <c r="AB48" s="24">
        <v>0.98161224000000002</v>
      </c>
      <c r="AC48" s="24">
        <v>3.4767590000000001E-2</v>
      </c>
      <c r="AD48" s="24">
        <v>4.9367889999999998E-2</v>
      </c>
      <c r="AE48" s="24">
        <v>3.7155689999999998E-2</v>
      </c>
      <c r="AF48" s="24">
        <v>2.3872419999999998E-2</v>
      </c>
    </row>
    <row r="49" spans="1:44">
      <c r="A49" s="25" t="s">
        <v>126</v>
      </c>
      <c r="B49" s="27">
        <v>0.596024</v>
      </c>
      <c r="C49" s="27">
        <v>0.5952518</v>
      </c>
      <c r="D49" s="27">
        <v>0.34591699999999997</v>
      </c>
      <c r="E49" s="27">
        <v>0.16194749999999999</v>
      </c>
      <c r="F49" s="27">
        <v>4.2167839999999998E-2</v>
      </c>
      <c r="G49" s="27">
        <v>3.0820790000000001E-2</v>
      </c>
      <c r="H49" s="27">
        <v>3.569137E-2</v>
      </c>
      <c r="I49" s="27">
        <v>4.0132950000000001E-2</v>
      </c>
      <c r="J49" s="27">
        <v>1.785927E-2</v>
      </c>
      <c r="K49" s="27">
        <v>1.982981E-2</v>
      </c>
      <c r="L49" s="27">
        <v>1.7343040000000001E-2</v>
      </c>
      <c r="M49" s="27">
        <v>3.3533500000000001E-2</v>
      </c>
      <c r="N49" s="27">
        <v>2.6751009999999999E-2</v>
      </c>
      <c r="O49" s="27">
        <v>2.607462E-2</v>
      </c>
      <c r="P49" s="27">
        <v>3.402256E-2</v>
      </c>
      <c r="Q49" s="27">
        <v>3.549546E-2</v>
      </c>
      <c r="R49" s="27">
        <v>3.5675640000000002E-2</v>
      </c>
      <c r="S49" s="27">
        <v>5.4897700000000001E-2</v>
      </c>
      <c r="T49" s="27">
        <v>3.0473299999999998E-2</v>
      </c>
      <c r="U49" s="27">
        <v>9.6197530000000003E-2</v>
      </c>
      <c r="V49" s="27">
        <v>0.10451584</v>
      </c>
      <c r="W49" s="27">
        <v>5.1214019999999999E-2</v>
      </c>
      <c r="X49" s="27">
        <v>4.0766440000000001E-2</v>
      </c>
      <c r="Y49" s="27">
        <v>3.513939E-2</v>
      </c>
      <c r="Z49" s="27">
        <v>3.4380059999999997E-2</v>
      </c>
      <c r="AA49" s="27">
        <v>8.4713199999999992E-3</v>
      </c>
      <c r="AB49" s="27">
        <v>1.5112240000000001E-2</v>
      </c>
      <c r="AC49" s="27">
        <v>3.4767590000000001E-2</v>
      </c>
      <c r="AD49" s="27">
        <v>4.9367889999999998E-2</v>
      </c>
      <c r="AE49" s="27">
        <v>3.7155689999999998E-2</v>
      </c>
      <c r="AF49" s="27">
        <v>2.3872419999999998E-2</v>
      </c>
    </row>
    <row r="50" spans="1:44" ht="20.399999999999999">
      <c r="A50" s="22" t="s">
        <v>127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5.74874666666667</v>
      </c>
      <c r="S50" s="24">
        <v>1.8340666666666701</v>
      </c>
      <c r="T50" s="24">
        <v>7.3161733333333299</v>
      </c>
      <c r="U50" s="24">
        <v>8.3321333333333296</v>
      </c>
      <c r="V50" s="24">
        <v>6.6882933333333296</v>
      </c>
      <c r="W50" s="24">
        <v>8.4117733333333309</v>
      </c>
      <c r="X50" s="24">
        <v>0.40729333333333301</v>
      </c>
      <c r="Y50" s="24">
        <v>10.335746666666701</v>
      </c>
      <c r="Z50" s="24">
        <v>3.2128800000000002</v>
      </c>
      <c r="AA50" s="24">
        <v>9.0551999999999992</v>
      </c>
      <c r="AB50" s="24">
        <v>8.2703866666666705</v>
      </c>
      <c r="AC50" s="24">
        <v>9.6719333333333299</v>
      </c>
      <c r="AD50" s="24">
        <v>11.1309733333333</v>
      </c>
      <c r="AE50" s="24">
        <v>14.4902266666667</v>
      </c>
      <c r="AF50" s="24">
        <v>11.429</v>
      </c>
    </row>
    <row r="51" spans="1:44">
      <c r="A51" s="25" t="s">
        <v>128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>
        <v>5.4633333333333303</v>
      </c>
      <c r="S51" s="27">
        <v>1.79666666666667</v>
      </c>
      <c r="T51" s="27">
        <v>7.3128000000000002</v>
      </c>
      <c r="U51" s="27">
        <v>8.3042666666666705</v>
      </c>
      <c r="V51" s="27">
        <v>6.6879999999999997</v>
      </c>
      <c r="W51" s="27">
        <v>8.4039999999999999</v>
      </c>
      <c r="X51" s="27">
        <v>0.40039999999999998</v>
      </c>
      <c r="Y51" s="27">
        <v>10.291600000000001</v>
      </c>
      <c r="Z51" s="27">
        <v>3.18706666666667</v>
      </c>
      <c r="AA51" s="27">
        <v>9.0185333333333393</v>
      </c>
      <c r="AB51" s="27">
        <v>8.2382666666666697</v>
      </c>
      <c r="AC51" s="27">
        <v>9.6140000000000008</v>
      </c>
      <c r="AD51" s="27">
        <v>11.095333333333301</v>
      </c>
      <c r="AE51" s="27">
        <v>14.446666666666699</v>
      </c>
      <c r="AF51" s="27">
        <v>11.4106666666667</v>
      </c>
    </row>
    <row r="52" spans="1:44">
      <c r="A52" s="25" t="s">
        <v>129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>
        <v>0.28541333333333302</v>
      </c>
      <c r="S52" s="27">
        <v>3.7400000000000003E-2</v>
      </c>
      <c r="T52" s="27">
        <v>3.3733333333333302E-3</v>
      </c>
      <c r="U52" s="27">
        <v>2.7866666666666699E-2</v>
      </c>
      <c r="V52" s="27">
        <v>2.93333333333333E-4</v>
      </c>
      <c r="W52" s="27">
        <v>7.7733333333333404E-3</v>
      </c>
      <c r="X52" s="27">
        <v>6.8933333333333303E-3</v>
      </c>
      <c r="Y52" s="27">
        <v>4.4146666666666702E-2</v>
      </c>
      <c r="Z52" s="27">
        <v>2.5813333333333299E-2</v>
      </c>
      <c r="AA52" s="27">
        <v>3.6666666666666702E-2</v>
      </c>
      <c r="AB52" s="27">
        <v>3.2120000000000003E-2</v>
      </c>
      <c r="AC52" s="27">
        <v>5.7933333333333302E-2</v>
      </c>
      <c r="AD52" s="27">
        <v>3.5639999999999998E-2</v>
      </c>
      <c r="AE52" s="27">
        <v>4.3560000000000001E-2</v>
      </c>
      <c r="AF52" s="27">
        <v>1.8333333333333299E-2</v>
      </c>
    </row>
    <row r="53" spans="1:44" ht="20.399999999999999">
      <c r="A53" s="22" t="s">
        <v>130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3.6367500000000001</v>
      </c>
      <c r="H53" s="24">
        <v>4.0935375000000001</v>
      </c>
      <c r="I53" s="24">
        <v>4.7177568750000001</v>
      </c>
      <c r="J53" s="24">
        <v>5.5096433437499996</v>
      </c>
      <c r="K53" s="24">
        <v>6.4693968421874999</v>
      </c>
      <c r="L53" s="24">
        <v>7.5971873158593697</v>
      </c>
      <c r="M53" s="24">
        <v>8.89315921848047</v>
      </c>
      <c r="N53" s="24">
        <v>10.3574353357084</v>
      </c>
      <c r="O53" s="24">
        <v>11.990120035352099</v>
      </c>
      <c r="P53" s="24">
        <v>13.660652030049301</v>
      </c>
      <c r="Q53" s="24">
        <v>15.7592042255419</v>
      </c>
      <c r="R53" s="24">
        <v>17.895923591710599</v>
      </c>
      <c r="S53" s="24">
        <v>16.660385052953998</v>
      </c>
      <c r="T53" s="24">
        <v>22.1387772950109</v>
      </c>
      <c r="U53" s="24">
        <v>24.605560700759298</v>
      </c>
      <c r="V53" s="24">
        <v>49.982598595645399</v>
      </c>
      <c r="W53" s="24">
        <v>64.091534981298594</v>
      </c>
      <c r="X53" s="24">
        <v>123.82132643410399</v>
      </c>
      <c r="Y53" s="24">
        <v>165.184454145551</v>
      </c>
      <c r="Z53" s="24">
        <v>215.74254549528101</v>
      </c>
      <c r="AA53" s="24">
        <v>219.883296877551</v>
      </c>
      <c r="AB53" s="24">
        <v>305.89966392674</v>
      </c>
      <c r="AC53" s="24">
        <v>341.54810594006199</v>
      </c>
      <c r="AD53" s="24">
        <v>193.68816751862701</v>
      </c>
      <c r="AE53" s="24">
        <v>208.221249171083</v>
      </c>
      <c r="AF53" s="24">
        <v>227.72330990994999</v>
      </c>
    </row>
    <row r="54" spans="1:44" ht="20.399999999999999">
      <c r="A54" s="25" t="s">
        <v>131</v>
      </c>
      <c r="B54" s="27"/>
      <c r="C54" s="27"/>
      <c r="D54" s="27"/>
      <c r="E54" s="27"/>
      <c r="F54" s="27"/>
      <c r="G54" s="27">
        <v>3.6367500000000001</v>
      </c>
      <c r="H54" s="27">
        <v>4.0935375000000001</v>
      </c>
      <c r="I54" s="27">
        <v>4.7177568750000001</v>
      </c>
      <c r="J54" s="27">
        <v>5.5096433437499996</v>
      </c>
      <c r="K54" s="27">
        <v>6.4693968421874999</v>
      </c>
      <c r="L54" s="27">
        <v>7.5971873158593697</v>
      </c>
      <c r="M54" s="27">
        <v>8.89315921848047</v>
      </c>
      <c r="N54" s="27">
        <v>10.3574353357084</v>
      </c>
      <c r="O54" s="27">
        <v>11.990120035352099</v>
      </c>
      <c r="P54" s="27">
        <v>13.660652030049301</v>
      </c>
      <c r="Q54" s="27">
        <v>15.7592042255419</v>
      </c>
      <c r="R54" s="27">
        <v>17.895923591710599</v>
      </c>
      <c r="S54" s="27">
        <v>16.660385052953998</v>
      </c>
      <c r="T54" s="27">
        <v>22.1387772950109</v>
      </c>
      <c r="U54" s="27">
        <v>24.605560700759298</v>
      </c>
      <c r="V54" s="27">
        <v>46.262564095645402</v>
      </c>
      <c r="W54" s="27">
        <v>38.3566369812986</v>
      </c>
      <c r="X54" s="27">
        <v>47.097883934103798</v>
      </c>
      <c r="Y54" s="27">
        <v>50.401669145550699</v>
      </c>
      <c r="Z54" s="27">
        <v>65.318735495280606</v>
      </c>
      <c r="AA54" s="27">
        <v>77.333444377551004</v>
      </c>
      <c r="AB54" s="27">
        <v>92.481608926740407</v>
      </c>
      <c r="AC54" s="27">
        <v>105.26895844006199</v>
      </c>
      <c r="AD54" s="27">
        <v>117.459202518627</v>
      </c>
      <c r="AE54" s="27">
        <v>138.87560417108301</v>
      </c>
      <c r="AF54" s="27">
        <v>157.85637240995001</v>
      </c>
    </row>
    <row r="55" spans="1:44">
      <c r="A55" s="25" t="s">
        <v>132</v>
      </c>
      <c r="B55" s="27"/>
      <c r="C55" s="27"/>
      <c r="D55" s="27"/>
      <c r="E55" s="27"/>
      <c r="F55" s="27"/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44.759324999999997</v>
      </c>
      <c r="Y55" s="27">
        <v>77.009500000000003</v>
      </c>
      <c r="Z55" s="27">
        <v>109.40685000000001</v>
      </c>
      <c r="AA55" s="27">
        <v>99.607024999999993</v>
      </c>
      <c r="AB55" s="27">
        <v>168.2969325</v>
      </c>
      <c r="AC55" s="27">
        <v>190.1552475</v>
      </c>
      <c r="AD55" s="27">
        <v>29.894287500000001</v>
      </c>
      <c r="AE55" s="27">
        <v>22.8762875</v>
      </c>
      <c r="AF55" s="27">
        <v>20.193787499999999</v>
      </c>
    </row>
    <row r="56" spans="1:44" ht="20.399999999999999">
      <c r="A56" s="25" t="s">
        <v>133</v>
      </c>
      <c r="B56" s="27"/>
      <c r="C56" s="27"/>
      <c r="D56" s="27"/>
      <c r="E56" s="27"/>
      <c r="F56" s="27"/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3.7200345000000001</v>
      </c>
      <c r="W56" s="27">
        <v>25.734898000000001</v>
      </c>
      <c r="X56" s="27">
        <v>31.9641175</v>
      </c>
      <c r="Y56" s="27">
        <v>37.773285000000001</v>
      </c>
      <c r="Z56" s="27">
        <v>41.016959999999997</v>
      </c>
      <c r="AA56" s="27">
        <v>42.9428275</v>
      </c>
      <c r="AB56" s="27">
        <v>45.121122499999998</v>
      </c>
      <c r="AC56" s="27">
        <v>46.123899999999999</v>
      </c>
      <c r="AD56" s="27">
        <v>46.334677499999998</v>
      </c>
      <c r="AE56" s="27">
        <v>46.469357500000001</v>
      </c>
      <c r="AF56" s="27">
        <v>49.67315</v>
      </c>
      <c r="AO56" s="158"/>
      <c r="AP56" s="158"/>
      <c r="AQ56" s="158"/>
      <c r="AR56" s="158"/>
    </row>
    <row r="57" spans="1:44" s="158" customFormat="1">
      <c r="A57" s="32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</row>
    <row r="58" spans="1:44" s="158" customFormat="1">
      <c r="A58" s="32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</row>
    <row r="59" spans="1:44" s="158" customFormat="1">
      <c r="A59" s="32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</row>
    <row r="60" spans="1:44" s="158" customFormat="1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</row>
    <row r="61" spans="1:44" s="158" customFormat="1">
      <c r="A61" s="32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</row>
    <row r="62" spans="1:44" s="158" customFormat="1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</row>
    <row r="63" spans="1:44" s="158" customFormat="1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</row>
    <row r="64" spans="1:44" s="158" customFormat="1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</row>
    <row r="65" spans="1:44" s="158" customFormat="1">
      <c r="A65" s="32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</row>
    <row r="66" spans="1:44" s="158" customFormat="1">
      <c r="A66" s="32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</row>
    <row r="67" spans="1:44" s="158" customFormat="1">
      <c r="A67" s="32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</row>
    <row r="68" spans="1:44" s="158" customFormat="1">
      <c r="A68" s="32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</row>
    <row r="69" spans="1:44" s="158" customFormat="1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</row>
    <row r="70" spans="1:44" s="158" customFormat="1">
      <c r="A70" s="32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</row>
    <row r="71" spans="1:44" s="158" customFormat="1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</row>
    <row r="72" spans="1:44" s="158" customFormat="1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</row>
    <row r="73" spans="1:44" s="158" customFormat="1">
      <c r="A73" s="3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</row>
    <row r="74" spans="1:44" s="158" customFormat="1">
      <c r="A74" s="32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O74" s="154"/>
      <c r="AP74" s="154"/>
      <c r="AQ74" s="154"/>
      <c r="AR74" s="154"/>
    </row>
    <row r="75" spans="1:44">
      <c r="A75" s="156"/>
      <c r="B75" s="156"/>
      <c r="C75" s="156"/>
      <c r="D75" s="156"/>
      <c r="E75" s="156"/>
      <c r="F75" s="156"/>
      <c r="G75" s="156"/>
      <c r="H75" s="156"/>
      <c r="N75" s="34"/>
    </row>
    <row r="76" spans="1:44">
      <c r="A76" s="20" t="s">
        <v>72</v>
      </c>
      <c r="B76" s="21">
        <v>2018</v>
      </c>
      <c r="C76" s="21">
        <v>2019</v>
      </c>
      <c r="D76" s="21">
        <v>2020</v>
      </c>
      <c r="E76" s="156"/>
      <c r="F76" s="156"/>
      <c r="G76" s="156"/>
      <c r="H76" s="156"/>
    </row>
    <row r="77" spans="1:44" ht="20.399999999999999">
      <c r="A77" s="22" t="s">
        <v>74</v>
      </c>
      <c r="B77" s="24">
        <v>1162.55252274145</v>
      </c>
      <c r="C77" s="24">
        <v>1157.4217323744299</v>
      </c>
      <c r="D77" s="24">
        <v>1132.1754065094501</v>
      </c>
      <c r="E77" s="156"/>
      <c r="F77" s="156"/>
      <c r="G77" s="156"/>
      <c r="H77" s="156"/>
    </row>
    <row r="78" spans="1:44">
      <c r="A78" s="22" t="s">
        <v>78</v>
      </c>
      <c r="B78" s="24">
        <v>957.68401399949403</v>
      </c>
      <c r="C78" s="24">
        <v>934.66315084667997</v>
      </c>
      <c r="D78" s="24">
        <v>892.99922417950199</v>
      </c>
      <c r="E78" s="156"/>
      <c r="F78" s="156"/>
      <c r="G78" s="156"/>
      <c r="H78" s="156"/>
    </row>
    <row r="79" spans="1:44">
      <c r="A79" s="25" t="s">
        <v>82</v>
      </c>
      <c r="B79" s="27">
        <v>915.98259920460703</v>
      </c>
      <c r="C79" s="27">
        <v>886.86687651415195</v>
      </c>
      <c r="D79" s="27">
        <v>854.26594934591799</v>
      </c>
      <c r="E79" s="156"/>
      <c r="F79" s="156"/>
      <c r="G79" s="156"/>
      <c r="H79" s="156"/>
    </row>
    <row r="80" spans="1:44">
      <c r="A80" s="25" t="s">
        <v>86</v>
      </c>
      <c r="B80" s="27">
        <v>6.51525</v>
      </c>
      <c r="C80" s="27">
        <v>3.9156</v>
      </c>
      <c r="D80" s="27">
        <v>4.5179999999999998</v>
      </c>
      <c r="E80" s="156"/>
      <c r="F80" s="156"/>
      <c r="G80" s="156"/>
      <c r="H80" s="156"/>
    </row>
    <row r="81" spans="1:8">
      <c r="A81" s="25" t="s">
        <v>90</v>
      </c>
      <c r="B81" s="27">
        <v>22.2566795199</v>
      </c>
      <c r="C81" s="27">
        <v>23.395773693599999</v>
      </c>
      <c r="D81" s="27">
        <v>22.487437866600001</v>
      </c>
      <c r="E81" s="156"/>
      <c r="F81" s="156"/>
      <c r="G81" s="156"/>
      <c r="H81" s="156"/>
    </row>
    <row r="82" spans="1:8" ht="20.399999999999999">
      <c r="A82" s="25" t="s">
        <v>94</v>
      </c>
      <c r="B82" s="27">
        <v>12.929485274986501</v>
      </c>
      <c r="C82" s="27">
        <v>20.484900638928</v>
      </c>
      <c r="D82" s="27">
        <v>11.727836966983499</v>
      </c>
      <c r="E82" s="156"/>
      <c r="F82" s="156"/>
      <c r="G82" s="156"/>
      <c r="H82" s="156"/>
    </row>
    <row r="83" spans="1:8">
      <c r="A83" s="22" t="s">
        <v>97</v>
      </c>
      <c r="B83" s="24">
        <v>4.9367889999999998E-2</v>
      </c>
      <c r="C83" s="24">
        <v>3.7155689999999998E-2</v>
      </c>
      <c r="D83" s="24">
        <v>2.3872419999999998E-2</v>
      </c>
      <c r="E83" s="156"/>
      <c r="F83" s="156"/>
      <c r="G83" s="156"/>
      <c r="H83" s="156"/>
    </row>
    <row r="84" spans="1:8">
      <c r="A84" s="25" t="s">
        <v>100</v>
      </c>
      <c r="B84" s="27">
        <v>4.9367889999999998E-2</v>
      </c>
      <c r="C84" s="27">
        <v>3.7155689999999998E-2</v>
      </c>
      <c r="D84" s="27">
        <v>2.3872419999999998E-2</v>
      </c>
      <c r="E84" s="156"/>
      <c r="F84" s="156"/>
      <c r="G84" s="156"/>
      <c r="H84" s="156"/>
    </row>
    <row r="85" spans="1:8" ht="20.399999999999999">
      <c r="A85" s="22" t="s">
        <v>103</v>
      </c>
      <c r="B85" s="24">
        <v>11.1309733333333</v>
      </c>
      <c r="C85" s="24">
        <v>14.4902266666667</v>
      </c>
      <c r="D85" s="24">
        <v>11.429</v>
      </c>
      <c r="E85" s="156"/>
      <c r="F85" s="156"/>
      <c r="G85" s="156"/>
      <c r="H85" s="156"/>
    </row>
    <row r="86" spans="1:8">
      <c r="A86" s="25" t="s">
        <v>105</v>
      </c>
      <c r="B86" s="27">
        <v>11.095333333333301</v>
      </c>
      <c r="C86" s="27">
        <v>14.446666666666699</v>
      </c>
      <c r="D86" s="27">
        <v>11.4106666666667</v>
      </c>
      <c r="E86" s="156"/>
      <c r="F86" s="156"/>
      <c r="G86" s="156"/>
      <c r="H86" s="156"/>
    </row>
    <row r="87" spans="1:8">
      <c r="A87" s="25" t="s">
        <v>107</v>
      </c>
      <c r="B87" s="27">
        <v>3.5639999999999998E-2</v>
      </c>
      <c r="C87" s="27">
        <v>4.3560000000000001E-2</v>
      </c>
      <c r="D87" s="27">
        <v>1.8333333333333299E-2</v>
      </c>
      <c r="E87" s="156"/>
      <c r="F87" s="156"/>
      <c r="G87" s="156"/>
      <c r="H87" s="156"/>
    </row>
    <row r="88" spans="1:8" ht="20.399999999999999">
      <c r="A88" s="22" t="s">
        <v>109</v>
      </c>
      <c r="B88" s="24">
        <v>193.68816751862701</v>
      </c>
      <c r="C88" s="24">
        <v>208.221249171083</v>
      </c>
      <c r="D88" s="24">
        <v>227.72330990994999</v>
      </c>
      <c r="E88" s="156"/>
      <c r="F88" s="156"/>
      <c r="G88" s="156"/>
      <c r="H88" s="156"/>
    </row>
    <row r="89" spans="1:8" ht="20.399999999999999">
      <c r="A89" s="25" t="s">
        <v>111</v>
      </c>
      <c r="B89" s="27">
        <v>117.459202518627</v>
      </c>
      <c r="C89" s="27">
        <v>138.87560417108301</v>
      </c>
      <c r="D89" s="27">
        <v>157.85637240995001</v>
      </c>
      <c r="E89" s="156"/>
      <c r="F89" s="156"/>
      <c r="G89" s="156"/>
      <c r="H89" s="156"/>
    </row>
    <row r="90" spans="1:8">
      <c r="A90" s="25" t="s">
        <v>113</v>
      </c>
      <c r="B90" s="27">
        <v>29.894287500000001</v>
      </c>
      <c r="C90" s="27">
        <v>22.8762875</v>
      </c>
      <c r="D90" s="27">
        <v>20.193787499999999</v>
      </c>
      <c r="E90" s="156"/>
      <c r="F90" s="156"/>
      <c r="G90" s="156"/>
      <c r="H90" s="156"/>
    </row>
    <row r="91" spans="1:8" ht="20.399999999999999">
      <c r="A91" s="25" t="s">
        <v>115</v>
      </c>
      <c r="B91" s="27">
        <v>46.334677499999998</v>
      </c>
      <c r="C91" s="27">
        <v>46.469357500000001</v>
      </c>
      <c r="D91" s="27">
        <v>49.67315</v>
      </c>
      <c r="E91" s="156"/>
      <c r="F91" s="156"/>
      <c r="G91" s="156"/>
      <c r="H91" s="156"/>
    </row>
    <row r="94" spans="1:8">
      <c r="A94" s="20" t="s">
        <v>72</v>
      </c>
      <c r="B94" s="21">
        <v>2011</v>
      </c>
      <c r="C94" s="21">
        <v>2018</v>
      </c>
    </row>
    <row r="95" spans="1:8">
      <c r="A95" s="22" t="s">
        <v>278</v>
      </c>
      <c r="B95" s="24">
        <v>494.31541057757101</v>
      </c>
      <c r="C95" s="24">
        <v>957.68401399949403</v>
      </c>
    </row>
    <row r="96" spans="1:8">
      <c r="A96" s="22" t="s">
        <v>279</v>
      </c>
      <c r="B96" s="24">
        <v>2.2297050199999999</v>
      </c>
      <c r="C96" s="24">
        <v>4.9367889999999998E-2</v>
      </c>
    </row>
    <row r="97" spans="1:44" ht="20.399999999999999">
      <c r="A97" s="22" t="s">
        <v>280</v>
      </c>
      <c r="B97" s="24">
        <v>8.4117733333333309</v>
      </c>
      <c r="C97" s="24">
        <v>11.1309733333333</v>
      </c>
    </row>
    <row r="98" spans="1:44" ht="20.399999999999999">
      <c r="A98" s="22" t="s">
        <v>281</v>
      </c>
      <c r="B98" s="24">
        <v>64.091534981298594</v>
      </c>
      <c r="C98" s="24">
        <v>193.68816751862701</v>
      </c>
    </row>
    <row r="99" spans="1:44">
      <c r="A99" s="322"/>
      <c r="B99" s="321"/>
      <c r="C99" s="321"/>
    </row>
    <row r="100" spans="1:44">
      <c r="A100" s="322"/>
      <c r="B100" s="321"/>
      <c r="C100" s="321"/>
    </row>
    <row r="101" spans="1:44">
      <c r="A101" s="322"/>
      <c r="B101" s="321"/>
      <c r="C101" s="321"/>
    </row>
    <row r="102" spans="1:44">
      <c r="A102" s="322"/>
      <c r="B102" s="321"/>
      <c r="C102" s="321"/>
    </row>
    <row r="103" spans="1:44">
      <c r="A103" s="322"/>
      <c r="B103" s="321"/>
      <c r="C103" s="321"/>
    </row>
    <row r="104" spans="1:44">
      <c r="A104" s="322"/>
      <c r="B104" s="321"/>
      <c r="C104" s="321"/>
    </row>
    <row r="105" spans="1:44">
      <c r="A105" s="20" t="s">
        <v>72</v>
      </c>
      <c r="B105" s="21">
        <v>2011</v>
      </c>
      <c r="C105" s="21">
        <v>2012</v>
      </c>
      <c r="D105" s="21">
        <v>2013</v>
      </c>
      <c r="E105" s="21">
        <v>2014</v>
      </c>
      <c r="F105" s="21">
        <v>2015</v>
      </c>
      <c r="G105" s="21">
        <v>2016</v>
      </c>
      <c r="H105" s="21">
        <v>2017</v>
      </c>
      <c r="I105" s="21">
        <v>2018</v>
      </c>
    </row>
    <row r="106" spans="1:44">
      <c r="A106" s="22" t="s">
        <v>278</v>
      </c>
      <c r="B106" s="24">
        <v>494.31541057757101</v>
      </c>
      <c r="C106" s="24">
        <f t="shared" ref="C106:H106" si="0">X43</f>
        <v>609.26966369122999</v>
      </c>
      <c r="D106" s="24">
        <f t="shared" si="0"/>
        <v>773.34181332804701</v>
      </c>
      <c r="E106" s="24">
        <f t="shared" si="0"/>
        <v>853.58751538392505</v>
      </c>
      <c r="F106" s="24">
        <f t="shared" si="0"/>
        <v>714.07360051861201</v>
      </c>
      <c r="G106" s="24">
        <f t="shared" si="0"/>
        <v>638.10734632428</v>
      </c>
      <c r="H106" s="24">
        <f t="shared" si="0"/>
        <v>726.84272137561095</v>
      </c>
      <c r="I106" s="24">
        <v>957.68401399949403</v>
      </c>
    </row>
    <row r="107" spans="1:44">
      <c r="A107" s="22" t="s">
        <v>279</v>
      </c>
      <c r="B107" s="24">
        <v>2.2297050199999999</v>
      </c>
      <c r="C107" s="24">
        <f t="shared" ref="C107:H107" si="1">X48</f>
        <v>1.4847174400000001</v>
      </c>
      <c r="D107" s="24">
        <f t="shared" si="1"/>
        <v>1.3979043900000001</v>
      </c>
      <c r="E107" s="24">
        <f t="shared" si="1"/>
        <v>0.96222006000000004</v>
      </c>
      <c r="F107" s="24">
        <f t="shared" si="1"/>
        <v>0.88798632</v>
      </c>
      <c r="G107" s="24">
        <f t="shared" si="1"/>
        <v>0.98161224000000002</v>
      </c>
      <c r="H107" s="24">
        <f t="shared" si="1"/>
        <v>3.4767590000000001E-2</v>
      </c>
      <c r="I107" s="24">
        <v>4.9367889999999998E-2</v>
      </c>
    </row>
    <row r="108" spans="1:44" ht="20.399999999999999">
      <c r="A108" s="22" t="s">
        <v>280</v>
      </c>
      <c r="B108" s="24">
        <v>8.4117733333333309</v>
      </c>
      <c r="C108" s="24">
        <f t="shared" ref="C108:H108" si="2">X50</f>
        <v>0.40729333333333301</v>
      </c>
      <c r="D108" s="24">
        <f t="shared" si="2"/>
        <v>10.335746666666701</v>
      </c>
      <c r="E108" s="24">
        <f t="shared" si="2"/>
        <v>3.2128800000000002</v>
      </c>
      <c r="F108" s="24">
        <f t="shared" si="2"/>
        <v>9.0551999999999992</v>
      </c>
      <c r="G108" s="24">
        <f t="shared" si="2"/>
        <v>8.2703866666666705</v>
      </c>
      <c r="H108" s="24">
        <f t="shared" si="2"/>
        <v>9.6719333333333299</v>
      </c>
      <c r="I108" s="24">
        <v>11.1309733333333</v>
      </c>
    </row>
    <row r="109" spans="1:44" ht="20.399999999999999">
      <c r="A109" s="22" t="s">
        <v>281</v>
      </c>
      <c r="B109" s="24">
        <v>64.091534981298594</v>
      </c>
      <c r="C109" s="24">
        <f t="shared" ref="C109:H109" si="3">X53</f>
        <v>123.82132643410399</v>
      </c>
      <c r="D109" s="24">
        <f t="shared" si="3"/>
        <v>165.184454145551</v>
      </c>
      <c r="E109" s="24">
        <f t="shared" si="3"/>
        <v>215.74254549528101</v>
      </c>
      <c r="F109" s="24">
        <f t="shared" si="3"/>
        <v>219.883296877551</v>
      </c>
      <c r="G109" s="24">
        <f t="shared" si="3"/>
        <v>305.89966392674</v>
      </c>
      <c r="H109" s="24">
        <f t="shared" si="3"/>
        <v>341.54810594006199</v>
      </c>
      <c r="I109" s="24">
        <v>193.68816751862701</v>
      </c>
    </row>
    <row r="110" spans="1:44">
      <c r="B110" s="319"/>
      <c r="AO110" s="159"/>
      <c r="AP110" s="159"/>
      <c r="AQ110" s="159"/>
      <c r="AR110" s="159"/>
    </row>
    <row r="111" spans="1:44" s="159" customFormat="1">
      <c r="B111" s="320"/>
      <c r="AO111" s="154"/>
      <c r="AP111" s="154"/>
      <c r="AQ111" s="154"/>
      <c r="AR111" s="154"/>
    </row>
    <row r="112" spans="1:44">
      <c r="B112" s="319"/>
    </row>
    <row r="113" spans="1:34">
      <c r="A113" s="18" t="s">
        <v>70</v>
      </c>
      <c r="B113" s="35"/>
      <c r="C113" s="35"/>
      <c r="D113" s="35"/>
      <c r="E113" s="35"/>
      <c r="F113" s="35"/>
      <c r="G113" s="35"/>
      <c r="H113" s="35"/>
    </row>
    <row r="114" spans="1:34">
      <c r="A114" s="20" t="s">
        <v>72</v>
      </c>
      <c r="B114" s="21">
        <v>1990</v>
      </c>
      <c r="C114" s="21">
        <v>1991</v>
      </c>
      <c r="D114" s="21">
        <v>1992</v>
      </c>
      <c r="E114" s="21">
        <v>1993</v>
      </c>
      <c r="F114" s="21">
        <v>1994</v>
      </c>
      <c r="G114" s="21">
        <v>1995</v>
      </c>
      <c r="H114" s="21">
        <v>1996</v>
      </c>
      <c r="I114" s="21">
        <v>1997</v>
      </c>
      <c r="J114" s="21">
        <v>1998</v>
      </c>
      <c r="K114" s="21">
        <v>1999</v>
      </c>
      <c r="L114" s="21">
        <v>2000</v>
      </c>
      <c r="M114" s="21">
        <v>2001</v>
      </c>
      <c r="N114" s="21">
        <v>2002</v>
      </c>
      <c r="O114" s="21">
        <v>2003</v>
      </c>
      <c r="P114" s="21">
        <v>2004</v>
      </c>
      <c r="Q114" s="21">
        <v>2005</v>
      </c>
      <c r="R114" s="21">
        <v>2006</v>
      </c>
      <c r="S114" s="21">
        <v>2007</v>
      </c>
      <c r="T114" s="21">
        <v>2008</v>
      </c>
      <c r="U114" s="21">
        <v>2009</v>
      </c>
      <c r="V114" s="21">
        <v>2010</v>
      </c>
      <c r="W114" s="21">
        <v>2011</v>
      </c>
      <c r="X114" s="21">
        <v>2012</v>
      </c>
      <c r="Y114" s="21">
        <v>2013</v>
      </c>
      <c r="Z114" s="21">
        <v>2014</v>
      </c>
      <c r="AA114" s="21">
        <v>2015</v>
      </c>
      <c r="AB114" s="21">
        <v>2016</v>
      </c>
      <c r="AC114" s="21">
        <v>2017</v>
      </c>
      <c r="AD114" s="21">
        <v>2018</v>
      </c>
      <c r="AE114" s="21">
        <v>2019</v>
      </c>
      <c r="AF114" s="21">
        <v>2020</v>
      </c>
      <c r="AG114" s="154" t="s">
        <v>41</v>
      </c>
    </row>
    <row r="115" spans="1:34" ht="20.399999999999999">
      <c r="A115" s="22" t="s">
        <v>75</v>
      </c>
      <c r="B115" s="24">
        <v>-3835.88855607816</v>
      </c>
      <c r="C115" s="24">
        <v>-3652.9033042360261</v>
      </c>
      <c r="D115" s="24">
        <v>-4218.4662132972362</v>
      </c>
      <c r="E115" s="24">
        <v>-6335.7123672956459</v>
      </c>
      <c r="F115" s="24">
        <v>-7155.6231467278531</v>
      </c>
      <c r="G115" s="24">
        <v>-7508.9896017973024</v>
      </c>
      <c r="H115" s="24">
        <v>-7298.0162700794099</v>
      </c>
      <c r="I115" s="24">
        <v>-7158.4446459183218</v>
      </c>
      <c r="J115" s="24">
        <v>-7216.6980480418224</v>
      </c>
      <c r="K115" s="24">
        <v>-7184.5804085868913</v>
      </c>
      <c r="L115" s="24">
        <v>-7093.8330408994334</v>
      </c>
      <c r="M115" s="24">
        <v>-6994.8200175699931</v>
      </c>
      <c r="N115" s="24">
        <v>-6969.0492413768661</v>
      </c>
      <c r="O115" s="24">
        <v>-6660.105218857615</v>
      </c>
      <c r="P115" s="24">
        <v>-6994.8180132470607</v>
      </c>
      <c r="Q115" s="24">
        <v>-6791.2099474629958</v>
      </c>
      <c r="R115" s="24">
        <v>-6659.3505420332322</v>
      </c>
      <c r="S115" s="24">
        <v>-6657.9816232599487</v>
      </c>
      <c r="T115" s="24">
        <v>-6357.6112598908221</v>
      </c>
      <c r="U115" s="24">
        <v>-6269.580247672011</v>
      </c>
      <c r="V115" s="24">
        <v>-6245.1167311794015</v>
      </c>
      <c r="W115" s="24">
        <v>-5993.7662248456036</v>
      </c>
      <c r="X115" s="24">
        <v>-5954.54505095687</v>
      </c>
      <c r="Y115" s="24">
        <v>-5756.9533361956164</v>
      </c>
      <c r="Z115" s="24">
        <v>-5595.3224776900552</v>
      </c>
      <c r="AA115" s="24">
        <v>-5533.5123874550154</v>
      </c>
      <c r="AB115" s="24">
        <v>-5411.2424231482919</v>
      </c>
      <c r="AC115" s="24">
        <v>-5292.9462395694991</v>
      </c>
      <c r="AD115" s="24">
        <v>-5745.0289141875764</v>
      </c>
      <c r="AE115" s="24">
        <v>-5714.3814887075005</v>
      </c>
      <c r="AF115" s="24">
        <v>-5630.1105440238862</v>
      </c>
      <c r="AG115" s="379">
        <f>(AF115-B115)*100/B115</f>
        <v>46.774611976218402</v>
      </c>
    </row>
    <row r="116" spans="1:34">
      <c r="A116" s="22" t="s">
        <v>79</v>
      </c>
      <c r="B116" s="24">
        <v>2786.0069560840329</v>
      </c>
      <c r="C116" s="24">
        <v>2721.299832370375</v>
      </c>
      <c r="D116" s="24">
        <v>2543.4498650418232</v>
      </c>
      <c r="E116" s="24">
        <v>2306.9569658709747</v>
      </c>
      <c r="F116" s="24">
        <v>1864.7895616166411</v>
      </c>
      <c r="G116" s="24">
        <v>1716.650149069641</v>
      </c>
      <c r="H116" s="24">
        <v>1625.8711046795079</v>
      </c>
      <c r="I116" s="24">
        <v>1685.5910654477771</v>
      </c>
      <c r="J116" s="24">
        <v>1726.6233248737049</v>
      </c>
      <c r="K116" s="24">
        <v>1761.676721466139</v>
      </c>
      <c r="L116" s="24">
        <v>1782.6825958531117</v>
      </c>
      <c r="M116" s="24">
        <v>1803.7723363072237</v>
      </c>
      <c r="N116" s="24">
        <v>1832.627471713977</v>
      </c>
      <c r="O116" s="24">
        <v>1826.0035526578472</v>
      </c>
      <c r="P116" s="24">
        <v>1864.2188266651215</v>
      </c>
      <c r="Q116" s="24">
        <v>1936.0767971600956</v>
      </c>
      <c r="R116" s="24">
        <v>2009.3109604070444</v>
      </c>
      <c r="S116" s="24">
        <v>2098.5416949654145</v>
      </c>
      <c r="T116" s="24">
        <v>2200.4706696969233</v>
      </c>
      <c r="U116" s="24">
        <v>2308.3933187789403</v>
      </c>
      <c r="V116" s="24">
        <v>2360.1793923084233</v>
      </c>
      <c r="W116" s="24">
        <v>2442.9785376196742</v>
      </c>
      <c r="X116" s="24">
        <v>2498.3246356040145</v>
      </c>
      <c r="Y116" s="24">
        <v>2573.581869936354</v>
      </c>
      <c r="Z116" s="24">
        <v>2668.1384396142257</v>
      </c>
      <c r="AA116" s="24">
        <v>2725.3497715429103</v>
      </c>
      <c r="AB116" s="24">
        <v>2781.7547684240781</v>
      </c>
      <c r="AC116" s="24">
        <v>2847.8270854403972</v>
      </c>
      <c r="AD116" s="24">
        <v>2926.1447925407879</v>
      </c>
      <c r="AE116" s="24">
        <v>3009.8274691248389</v>
      </c>
      <c r="AF116" s="24">
        <v>3063.4193381860227</v>
      </c>
      <c r="AG116" s="379">
        <f t="shared" ref="AG116:AG129" si="4">(AF116-B116)*100/B116</f>
        <v>9.9573470732433567</v>
      </c>
    </row>
    <row r="117" spans="1:34">
      <c r="A117" s="25" t="s">
        <v>83</v>
      </c>
      <c r="B117" s="27">
        <v>2510.216688</v>
      </c>
      <c r="C117" s="27">
        <v>2454.496443</v>
      </c>
      <c r="D117" s="27">
        <v>2299.0119180000002</v>
      </c>
      <c r="E117" s="27">
        <v>2092.1109510000001</v>
      </c>
      <c r="F117" s="27">
        <v>1698.4939649999999</v>
      </c>
      <c r="G117" s="27">
        <v>1565.026554</v>
      </c>
      <c r="H117" s="27">
        <v>1484.8916880000002</v>
      </c>
      <c r="I117" s="27">
        <v>1539.6419849999997</v>
      </c>
      <c r="J117" s="27">
        <v>1577.062578</v>
      </c>
      <c r="K117" s="27">
        <v>1609.096125</v>
      </c>
      <c r="L117" s="27">
        <v>1628.7892740000002</v>
      </c>
      <c r="M117" s="27">
        <v>1649.541831</v>
      </c>
      <c r="N117" s="27">
        <v>1676.1805410000002</v>
      </c>
      <c r="O117" s="27">
        <v>1671.7639469999999</v>
      </c>
      <c r="P117" s="27">
        <v>1705.5961649999999</v>
      </c>
      <c r="Q117" s="27">
        <v>1773.9755879999998</v>
      </c>
      <c r="R117" s="27">
        <v>1841.2835069999999</v>
      </c>
      <c r="S117" s="27">
        <v>1923.578391</v>
      </c>
      <c r="T117" s="27">
        <v>2017.820868</v>
      </c>
      <c r="U117" s="27">
        <v>2116.5054540000001</v>
      </c>
      <c r="V117" s="27">
        <v>2163.425103</v>
      </c>
      <c r="W117" s="27">
        <v>2238.9591420000002</v>
      </c>
      <c r="X117" s="27">
        <v>2289.7379190000001</v>
      </c>
      <c r="Y117" s="27">
        <v>2358.4743210000001</v>
      </c>
      <c r="Z117" s="27">
        <v>2445.5791289999997</v>
      </c>
      <c r="AA117" s="27">
        <v>2498.200593</v>
      </c>
      <c r="AB117" s="27">
        <v>2550.3567389999998</v>
      </c>
      <c r="AC117" s="27">
        <v>2611.9314480000003</v>
      </c>
      <c r="AD117" s="27">
        <v>2684.639412</v>
      </c>
      <c r="AE117" s="27">
        <v>2762.7164250000001</v>
      </c>
      <c r="AF117" s="27">
        <v>2810.2392570000002</v>
      </c>
      <c r="AG117" s="379">
        <f t="shared" si="4"/>
        <v>11.952058578617825</v>
      </c>
    </row>
    <row r="118" spans="1:34">
      <c r="A118" s="25" t="s">
        <v>87</v>
      </c>
      <c r="B118" s="27">
        <v>275.79026808403302</v>
      </c>
      <c r="C118" s="27">
        <v>266.80338937037482</v>
      </c>
      <c r="D118" s="27">
        <v>244.43794704182298</v>
      </c>
      <c r="E118" s="27">
        <v>214.84601487097484</v>
      </c>
      <c r="F118" s="27">
        <v>166.29559661664115</v>
      </c>
      <c r="G118" s="27">
        <v>151.623595069641</v>
      </c>
      <c r="H118" s="27">
        <v>140.97941667950784</v>
      </c>
      <c r="I118" s="27">
        <v>145.94908044777699</v>
      </c>
      <c r="J118" s="27">
        <v>149.560746873705</v>
      </c>
      <c r="K118" s="27">
        <v>152.58059646613899</v>
      </c>
      <c r="L118" s="27">
        <v>153.89332185311167</v>
      </c>
      <c r="M118" s="27">
        <v>154.23050530722367</v>
      </c>
      <c r="N118" s="27">
        <v>156.446930713977</v>
      </c>
      <c r="O118" s="27">
        <v>154.23960565784716</v>
      </c>
      <c r="P118" s="27">
        <v>158.62266166512148</v>
      </c>
      <c r="Q118" s="27">
        <v>162.10120916009549</v>
      </c>
      <c r="R118" s="27">
        <v>168.02745340704433</v>
      </c>
      <c r="S118" s="27">
        <v>174.96330396541467</v>
      </c>
      <c r="T118" s="27">
        <v>182.6498016969235</v>
      </c>
      <c r="U118" s="27">
        <v>191.88786477893998</v>
      </c>
      <c r="V118" s="27">
        <v>196.75428930842332</v>
      </c>
      <c r="W118" s="27">
        <v>204.01939561967401</v>
      </c>
      <c r="X118" s="27">
        <v>208.5867166040145</v>
      </c>
      <c r="Y118" s="27">
        <v>215.10754893635416</v>
      </c>
      <c r="Z118" s="27">
        <v>222.5593106142255</v>
      </c>
      <c r="AA118" s="27">
        <v>227.14917854291033</v>
      </c>
      <c r="AB118" s="27">
        <v>231.39802942407817</v>
      </c>
      <c r="AC118" s="27">
        <v>235.89563744039771</v>
      </c>
      <c r="AD118" s="27">
        <v>241.50538054078783</v>
      </c>
      <c r="AE118" s="27">
        <v>247.111044124839</v>
      </c>
      <c r="AF118" s="27">
        <v>253.18008118602248</v>
      </c>
      <c r="AG118" s="379">
        <f t="shared" si="4"/>
        <v>-8.1983265961804133</v>
      </c>
    </row>
    <row r="119" spans="1:34">
      <c r="A119" s="22" t="s">
        <v>91</v>
      </c>
      <c r="B119" s="24">
        <v>-10266.1202175781</v>
      </c>
      <c r="C119" s="24">
        <v>-10287.7969788681</v>
      </c>
      <c r="D119" s="24">
        <v>-10284.339559194101</v>
      </c>
      <c r="E119" s="24">
        <v>-10290.6814183969</v>
      </c>
      <c r="F119" s="24">
        <v>-10306.6058690749</v>
      </c>
      <c r="G119" s="24">
        <v>-10321.216314249899</v>
      </c>
      <c r="H119" s="24">
        <v>-10029.453862120001</v>
      </c>
      <c r="I119" s="24">
        <v>-10301.190095937</v>
      </c>
      <c r="J119" s="24">
        <v>-10329.2393433544</v>
      </c>
      <c r="K119" s="24">
        <v>-10336.867245655099</v>
      </c>
      <c r="L119" s="24">
        <v>-10301.639856845701</v>
      </c>
      <c r="M119" s="24">
        <v>-10219.421663155101</v>
      </c>
      <c r="N119" s="24">
        <v>-10237.4514441228</v>
      </c>
      <c r="O119" s="24">
        <v>-9912.1450573852708</v>
      </c>
      <c r="P119" s="24">
        <v>-10301.114460500999</v>
      </c>
      <c r="Q119" s="24">
        <v>-10204.268831946199</v>
      </c>
      <c r="R119" s="24">
        <v>-10207.3720192081</v>
      </c>
      <c r="S119" s="24">
        <v>-10307.978440442799</v>
      </c>
      <c r="T119" s="24">
        <v>-10248.143806112999</v>
      </c>
      <c r="U119" s="24">
        <v>-10301.4258444959</v>
      </c>
      <c r="V119" s="24">
        <v>-10332.754611025</v>
      </c>
      <c r="W119" s="24">
        <v>-10294.5392301426</v>
      </c>
      <c r="X119" s="24">
        <v>-10323.168666461601</v>
      </c>
      <c r="Y119" s="24">
        <v>-10215.2726545448</v>
      </c>
      <c r="Z119" s="24">
        <v>-10326.797923824801</v>
      </c>
      <c r="AA119" s="24">
        <v>-10335.814836666699</v>
      </c>
      <c r="AB119" s="24">
        <v>-10301.9502880789</v>
      </c>
      <c r="AC119" s="24">
        <v>-10366.814285799799</v>
      </c>
      <c r="AD119" s="24">
        <v>-10940.8309753097</v>
      </c>
      <c r="AE119" s="24">
        <v>-10954.1854228948</v>
      </c>
      <c r="AF119" s="24">
        <v>-10960.100073228899</v>
      </c>
      <c r="AG119" s="379">
        <f t="shared" si="4"/>
        <v>6.7599038482185003</v>
      </c>
      <c r="AH119" s="154" t="s">
        <v>430</v>
      </c>
    </row>
    <row r="120" spans="1:34">
      <c r="A120" s="25" t="s">
        <v>389</v>
      </c>
      <c r="B120" s="27">
        <v>-6850.8497509114304</v>
      </c>
      <c r="C120" s="27">
        <v>-6864.0583455347896</v>
      </c>
      <c r="D120" s="27">
        <v>-6859.7553925273996</v>
      </c>
      <c r="E120" s="27">
        <v>-6850.6987183968604</v>
      </c>
      <c r="F120" s="27">
        <v>-6858.8476357415702</v>
      </c>
      <c r="G120" s="27">
        <v>-6873.3055475831998</v>
      </c>
      <c r="H120" s="27">
        <v>-6861.8247821200002</v>
      </c>
      <c r="I120" s="27">
        <v>-6859.9045559370297</v>
      </c>
      <c r="J120" s="27">
        <v>-6884.33634335443</v>
      </c>
      <c r="K120" s="27">
        <v>-6871.1742456551301</v>
      </c>
      <c r="L120" s="27">
        <v>-6817.9288568456996</v>
      </c>
      <c r="M120" s="27">
        <v>-6830.8826631551001</v>
      </c>
      <c r="N120" s="27">
        <v>-6827.8914441228299</v>
      </c>
      <c r="O120" s="27">
        <v>-6813.9730573852703</v>
      </c>
      <c r="P120" s="27">
        <v>-6827.7984605009697</v>
      </c>
      <c r="Q120" s="27">
        <v>-6849.9178319461998</v>
      </c>
      <c r="R120" s="27">
        <v>-6880.2790192081002</v>
      </c>
      <c r="S120" s="27">
        <v>-6841.5924404428297</v>
      </c>
      <c r="T120" s="27">
        <v>-6900.7228061130299</v>
      </c>
      <c r="U120" s="27">
        <v>-6862.2978444958699</v>
      </c>
      <c r="V120" s="27">
        <v>-6869.8336110250002</v>
      </c>
      <c r="W120" s="27">
        <v>-6830.2322301425702</v>
      </c>
      <c r="X120" s="27">
        <v>-6856.6301331282302</v>
      </c>
      <c r="Y120" s="27">
        <v>-6866.98558787817</v>
      </c>
      <c r="Z120" s="27">
        <v>-6862.69185715813</v>
      </c>
      <c r="AA120" s="27">
        <v>-6885.5086366667301</v>
      </c>
      <c r="AB120" s="27">
        <v>-6835.6266214122297</v>
      </c>
      <c r="AC120" s="27">
        <v>-6900.2064524664302</v>
      </c>
      <c r="AD120" s="27">
        <v>-7471.7353086430603</v>
      </c>
      <c r="AE120" s="27">
        <v>-7489.2407895614497</v>
      </c>
      <c r="AF120" s="27">
        <v>-7490.4500065622296</v>
      </c>
      <c r="AG120" s="379">
        <f t="shared" si="4"/>
        <v>9.3360718583225015</v>
      </c>
      <c r="AH120" s="312">
        <f>(AF120-AC120)*100/AC120</f>
        <v>8.5539984660143187</v>
      </c>
    </row>
    <row r="121" spans="1:34">
      <c r="A121" s="25" t="s">
        <v>390</v>
      </c>
      <c r="B121" s="27">
        <v>-3415.27046666667</v>
      </c>
      <c r="C121" s="27">
        <v>-3423.7386333333302</v>
      </c>
      <c r="D121" s="27">
        <v>-3424.5841666666702</v>
      </c>
      <c r="E121" s="27">
        <v>-3439.9827</v>
      </c>
      <c r="F121" s="27">
        <v>-3447.7582333333298</v>
      </c>
      <c r="G121" s="27">
        <v>-3447.91076666667</v>
      </c>
      <c r="H121" s="27">
        <v>-3167.6290800000002</v>
      </c>
      <c r="I121" s="27">
        <v>-3441.2855399999999</v>
      </c>
      <c r="J121" s="27">
        <v>-3444.9029999999998</v>
      </c>
      <c r="K121" s="27">
        <v>-3465.6930000000002</v>
      </c>
      <c r="L121" s="27">
        <v>-3483.7109999999998</v>
      </c>
      <c r="M121" s="27">
        <v>-3388.5390000000002</v>
      </c>
      <c r="N121" s="27">
        <v>-3409.56</v>
      </c>
      <c r="O121" s="27">
        <v>-3098.172</v>
      </c>
      <c r="P121" s="27">
        <v>-3473.3159999999998</v>
      </c>
      <c r="Q121" s="27">
        <v>-3354.3510000000001</v>
      </c>
      <c r="R121" s="27">
        <v>-3327.0929999999998</v>
      </c>
      <c r="S121" s="27">
        <v>-3466.386</v>
      </c>
      <c r="T121" s="27">
        <v>-3347.4209999999998</v>
      </c>
      <c r="U121" s="27">
        <v>-3439.1280000000002</v>
      </c>
      <c r="V121" s="27">
        <v>-3462.9209999999998</v>
      </c>
      <c r="W121" s="27">
        <v>-3464.3069999999998</v>
      </c>
      <c r="X121" s="27">
        <v>-3466.5385333333302</v>
      </c>
      <c r="Y121" s="27">
        <v>-3348.2870666666699</v>
      </c>
      <c r="Z121" s="27">
        <v>-3464.1060666666699</v>
      </c>
      <c r="AA121" s="27">
        <v>-3450.3062</v>
      </c>
      <c r="AB121" s="27">
        <v>-3466.3236666666699</v>
      </c>
      <c r="AC121" s="27">
        <v>-3466.6078333333298</v>
      </c>
      <c r="AD121" s="27">
        <v>-3469.0956666666698</v>
      </c>
      <c r="AE121" s="27">
        <v>-3464.9446333333299</v>
      </c>
      <c r="AF121" s="27">
        <v>-3469.6500666666702</v>
      </c>
      <c r="AG121" s="379">
        <f t="shared" si="4"/>
        <v>1.5922487115076163</v>
      </c>
    </row>
    <row r="122" spans="1:34" ht="20.399999999999999">
      <c r="A122" s="22" t="s">
        <v>101</v>
      </c>
      <c r="B122" s="24">
        <v>3651.6296591894156</v>
      </c>
      <c r="C122" s="24">
        <v>3920.2793994798199</v>
      </c>
      <c r="D122" s="24">
        <v>3527.6143393423481</v>
      </c>
      <c r="E122" s="24">
        <v>1650.9047720475776</v>
      </c>
      <c r="F122" s="24">
        <v>1289.321583147605</v>
      </c>
      <c r="G122" s="24">
        <v>1098.0072019538566</v>
      </c>
      <c r="H122" s="24">
        <v>1108.2713824081798</v>
      </c>
      <c r="I122" s="24">
        <v>1459.2499839207021</v>
      </c>
      <c r="J122" s="24">
        <v>1388.1899749740733</v>
      </c>
      <c r="K122" s="24">
        <v>1392.8377062167701</v>
      </c>
      <c r="L122" s="24">
        <v>1427.3611831858575</v>
      </c>
      <c r="M122" s="24">
        <v>1422.8054560795815</v>
      </c>
      <c r="N122" s="24">
        <v>1437.5832607484572</v>
      </c>
      <c r="O122" s="24">
        <v>1428.2072031570319</v>
      </c>
      <c r="P122" s="24">
        <v>1443.8292412923174</v>
      </c>
      <c r="Q122" s="24">
        <v>1478.6992822948116</v>
      </c>
      <c r="R122" s="24">
        <v>1540.2673313542223</v>
      </c>
      <c r="S122" s="24">
        <v>1553.3784831926362</v>
      </c>
      <c r="T122" s="24">
        <v>1692.622999122445</v>
      </c>
      <c r="U122" s="24">
        <v>1725.4285962206568</v>
      </c>
      <c r="V122" s="24">
        <v>1729.2480973302747</v>
      </c>
      <c r="W122" s="24">
        <v>1859.0290962978249</v>
      </c>
      <c r="X122" s="24">
        <v>1871.4703142717119</v>
      </c>
      <c r="Y122" s="24">
        <v>1885.6562247205309</v>
      </c>
      <c r="Z122" s="24">
        <v>2064.2567254022197</v>
      </c>
      <c r="AA122" s="24">
        <v>2077.6682779346706</v>
      </c>
      <c r="AB122" s="24">
        <v>2109.5430871506337</v>
      </c>
      <c r="AC122" s="24">
        <v>2226.5406198805999</v>
      </c>
      <c r="AD122" s="24">
        <v>2270.1968311941259</v>
      </c>
      <c r="AE122" s="24">
        <v>2230.4148254726597</v>
      </c>
      <c r="AF122" s="24">
        <v>2266.5701910189982</v>
      </c>
      <c r="AG122" s="379">
        <f t="shared" si="4"/>
        <v>-37.929899728053783</v>
      </c>
    </row>
    <row r="123" spans="1:34" ht="20.399999999999999">
      <c r="A123" s="25" t="s">
        <v>104</v>
      </c>
      <c r="B123" s="27">
        <v>9.6254069820000012</v>
      </c>
      <c r="C123" s="27">
        <v>9.4647405999999989</v>
      </c>
      <c r="D123" s="27">
        <v>10.50879623</v>
      </c>
      <c r="E123" s="27">
        <v>12.391234579999999</v>
      </c>
      <c r="F123" s="27">
        <v>11.853478217999999</v>
      </c>
      <c r="G123" s="27">
        <v>12.625265388000001</v>
      </c>
      <c r="H123" s="27">
        <v>15.788994815999999</v>
      </c>
      <c r="I123" s="27">
        <v>18.168016789999999</v>
      </c>
      <c r="J123" s="27">
        <v>17.627568686000004</v>
      </c>
      <c r="K123" s="27">
        <v>17.694585158000002</v>
      </c>
      <c r="L123" s="27">
        <v>18.619693518000002</v>
      </c>
      <c r="M123" s="27">
        <v>19.243650460000001</v>
      </c>
      <c r="N123" s="27">
        <v>18.163441495999997</v>
      </c>
      <c r="O123" s="27">
        <v>16.792832927999999</v>
      </c>
      <c r="P123" s="27">
        <v>16.483571154</v>
      </c>
      <c r="Q123" s="27">
        <v>16.88145677</v>
      </c>
      <c r="R123" s="27">
        <v>16.411349179999998</v>
      </c>
      <c r="S123" s="27">
        <v>15.139087839999998</v>
      </c>
      <c r="T123" s="27">
        <v>16.168158818000002</v>
      </c>
      <c r="U123" s="27">
        <v>16.587133162000001</v>
      </c>
      <c r="V123" s="27">
        <v>15.526838842</v>
      </c>
      <c r="W123" s="27">
        <v>15.619985336000001</v>
      </c>
      <c r="X123" s="27">
        <v>15.467234194</v>
      </c>
      <c r="Y123" s="27">
        <v>15.947164546000002</v>
      </c>
      <c r="Z123" s="27">
        <v>15.788486846</v>
      </c>
      <c r="AA123" s="27">
        <v>15.566447188</v>
      </c>
      <c r="AB123" s="27">
        <v>14.421022239999999</v>
      </c>
      <c r="AC123" s="27">
        <v>13.965340523999998</v>
      </c>
      <c r="AD123" s="27">
        <v>14.281940806</v>
      </c>
      <c r="AE123" s="27">
        <v>13.902140326000001</v>
      </c>
      <c r="AF123" s="27">
        <v>14.112774336000001</v>
      </c>
      <c r="AG123" s="379">
        <f t="shared" si="4"/>
        <v>46.620027209151822</v>
      </c>
    </row>
    <row r="124" spans="1:34" ht="20.399999999999999">
      <c r="A124" s="25" t="s">
        <v>106</v>
      </c>
      <c r="B124" s="27">
        <v>2633.5579702135033</v>
      </c>
      <c r="C124" s="27">
        <v>2849.9085500947654</v>
      </c>
      <c r="D124" s="27">
        <v>2554.8208889742659</v>
      </c>
      <c r="E124" s="27">
        <v>1091.8028666694299</v>
      </c>
      <c r="F124" s="27">
        <v>854.64725828237044</v>
      </c>
      <c r="G124" s="27">
        <v>716.0796118822575</v>
      </c>
      <c r="H124" s="27">
        <v>725.60284194846315</v>
      </c>
      <c r="I124" s="27">
        <v>982.64932546964246</v>
      </c>
      <c r="J124" s="27">
        <v>929.90268701646596</v>
      </c>
      <c r="K124" s="27">
        <v>934.83522065361399</v>
      </c>
      <c r="L124" s="27">
        <v>954.02757773464236</v>
      </c>
      <c r="M124" s="27">
        <v>952.82561342375152</v>
      </c>
      <c r="N124" s="27">
        <v>959.7799471332595</v>
      </c>
      <c r="O124" s="27">
        <v>956.26401281177266</v>
      </c>
      <c r="P124" s="27">
        <v>965.01190647910664</v>
      </c>
      <c r="Q124" s="27">
        <v>991.08818223621904</v>
      </c>
      <c r="R124" s="27">
        <v>1032.7516849740355</v>
      </c>
      <c r="S124" s="27">
        <v>1039.9682720855872</v>
      </c>
      <c r="T124" s="27">
        <v>1140.0007465196429</v>
      </c>
      <c r="U124" s="27">
        <v>1157.8906012148791</v>
      </c>
      <c r="V124" s="27">
        <v>1156.8901503302895</v>
      </c>
      <c r="W124" s="27">
        <v>1260.4488933867678</v>
      </c>
      <c r="X124" s="27">
        <v>1254.3716090226894</v>
      </c>
      <c r="Y124" s="27">
        <v>1267.2586868080894</v>
      </c>
      <c r="Z124" s="27">
        <v>1388.1754037928586</v>
      </c>
      <c r="AA124" s="27">
        <v>1393.9522147674081</v>
      </c>
      <c r="AB124" s="27">
        <v>1412.1129279416093</v>
      </c>
      <c r="AC124" s="27">
        <v>1495.6735410497006</v>
      </c>
      <c r="AD124" s="27">
        <v>1539.6471430546144</v>
      </c>
      <c r="AE124" s="27">
        <v>1564.2544729001422</v>
      </c>
      <c r="AF124" s="27">
        <v>1508.8762767085509</v>
      </c>
      <c r="AG124" s="379">
        <f t="shared" si="4"/>
        <v>-42.705788375479507</v>
      </c>
    </row>
    <row r="125" spans="1:34" ht="20.399999999999999">
      <c r="A125" s="25" t="s">
        <v>108</v>
      </c>
      <c r="B125" s="27">
        <v>909.99647535088593</v>
      </c>
      <c r="C125" s="27">
        <v>975.59808459066244</v>
      </c>
      <c r="D125" s="27">
        <v>875.9035092944099</v>
      </c>
      <c r="E125" s="27">
        <v>469.9100299402466</v>
      </c>
      <c r="F125" s="27">
        <v>361.36668694320161</v>
      </c>
      <c r="G125" s="27">
        <v>305.2560725430738</v>
      </c>
      <c r="H125" s="27">
        <v>301.48608783634</v>
      </c>
      <c r="I125" s="27">
        <v>387.80368450235761</v>
      </c>
      <c r="J125" s="27">
        <v>371.04841019221249</v>
      </c>
      <c r="K125" s="27">
        <v>373.01267841379843</v>
      </c>
      <c r="L125" s="27">
        <v>379.39177779429008</v>
      </c>
      <c r="M125" s="27">
        <v>378.43985368818488</v>
      </c>
      <c r="N125" s="27">
        <v>381.27973843824157</v>
      </c>
      <c r="O125" s="27">
        <v>378.68020236862492</v>
      </c>
      <c r="P125" s="27">
        <v>384.6580704487784</v>
      </c>
      <c r="Q125" s="27">
        <v>393.56939335504171</v>
      </c>
      <c r="R125" s="27">
        <v>409.86510632743239</v>
      </c>
      <c r="S125" s="27">
        <v>415.74911224762013</v>
      </c>
      <c r="T125" s="27">
        <v>452.76809544171164</v>
      </c>
      <c r="U125" s="27">
        <v>463.47746419851251</v>
      </c>
      <c r="V125" s="27">
        <v>466.58644412106662</v>
      </c>
      <c r="W125" s="27">
        <v>491.28081072886494</v>
      </c>
      <c r="X125" s="27">
        <v>504.88208934365673</v>
      </c>
      <c r="Y125" s="27">
        <v>500.77634301949087</v>
      </c>
      <c r="Z125" s="27">
        <v>555.56919100937091</v>
      </c>
      <c r="AA125" s="27">
        <v>559.63288570993655</v>
      </c>
      <c r="AB125" s="27">
        <v>567.38585822455082</v>
      </c>
      <c r="AC125" s="27">
        <v>595.95409800976245</v>
      </c>
      <c r="AD125" s="27">
        <v>590.65725872673693</v>
      </c>
      <c r="AE125" s="27">
        <v>525.23603059836557</v>
      </c>
      <c r="AF125" s="27">
        <v>610.46155214127452</v>
      </c>
      <c r="AG125" s="379">
        <f t="shared" si="4"/>
        <v>-32.91605311922924</v>
      </c>
    </row>
    <row r="126" spans="1:34" ht="20.399999999999999">
      <c r="A126" s="25" t="s">
        <v>110</v>
      </c>
      <c r="B126" s="27">
        <v>92.861169428932072</v>
      </c>
      <c r="C126" s="27">
        <v>77.439043442340548</v>
      </c>
      <c r="D126" s="27">
        <v>77.955544802834112</v>
      </c>
      <c r="E126" s="27">
        <v>65.802921039025222</v>
      </c>
      <c r="F126" s="27">
        <v>47.834942589556746</v>
      </c>
      <c r="G126" s="27">
        <v>43.967557956921617</v>
      </c>
      <c r="H126" s="27">
        <v>41.306206971421084</v>
      </c>
      <c r="I126" s="27">
        <v>43.269323568476892</v>
      </c>
      <c r="J126" s="27">
        <v>45.057216259291401</v>
      </c>
      <c r="K126" s="27">
        <v>40.0388323014703</v>
      </c>
      <c r="L126" s="27">
        <v>46.508108213465476</v>
      </c>
      <c r="M126" s="27">
        <v>47.050960441785449</v>
      </c>
      <c r="N126" s="27">
        <v>47.898694215286866</v>
      </c>
      <c r="O126" s="27">
        <v>48.509013517294768</v>
      </c>
      <c r="P126" s="27">
        <v>49.970416997327455</v>
      </c>
      <c r="Q126" s="27">
        <v>50.819588751033073</v>
      </c>
      <c r="R126" s="27">
        <v>52.748363244019181</v>
      </c>
      <c r="S126" s="27">
        <v>54.839179132484439</v>
      </c>
      <c r="T126" s="27">
        <v>56.636096453888435</v>
      </c>
      <c r="U126" s="27">
        <v>59.265368526154653</v>
      </c>
      <c r="V126" s="27">
        <v>60.680997617688263</v>
      </c>
      <c r="W126" s="27">
        <v>62.694804041914345</v>
      </c>
      <c r="X126" s="27">
        <v>64.142264664706317</v>
      </c>
      <c r="Y126" s="27">
        <v>66.194039551686188</v>
      </c>
      <c r="Z126" s="27">
        <v>68.265080338108021</v>
      </c>
      <c r="AA126" s="27">
        <v>69.863111754901027</v>
      </c>
      <c r="AB126" s="27">
        <v>71.156579754358887</v>
      </c>
      <c r="AC126" s="27">
        <v>72.858427064640964</v>
      </c>
      <c r="AD126" s="27">
        <v>74.639423895208537</v>
      </c>
      <c r="AE126" s="27">
        <v>76.280049063428052</v>
      </c>
      <c r="AF126" s="27">
        <v>79.540492421700904</v>
      </c>
      <c r="AG126" s="379">
        <f t="shared" si="4"/>
        <v>-14.344722437967642</v>
      </c>
    </row>
    <row r="127" spans="1:34">
      <c r="A127" s="25" t="s">
        <v>112</v>
      </c>
      <c r="B127" s="27">
        <v>5.5886372140819924</v>
      </c>
      <c r="C127" s="27">
        <v>7.8689807520367472</v>
      </c>
      <c r="D127" s="27">
        <v>8.4256000408288383</v>
      </c>
      <c r="E127" s="27">
        <v>10.99771981887621</v>
      </c>
      <c r="F127" s="27">
        <v>13.619217114477724</v>
      </c>
      <c r="G127" s="27">
        <v>20.078694183605421</v>
      </c>
      <c r="H127" s="27">
        <v>24.087250835955089</v>
      </c>
      <c r="I127" s="27">
        <v>27.35963359022481</v>
      </c>
      <c r="J127" s="27">
        <v>24.554092820103207</v>
      </c>
      <c r="K127" s="27">
        <v>27.256389689884319</v>
      </c>
      <c r="L127" s="27">
        <v>28.814025925455752</v>
      </c>
      <c r="M127" s="27">
        <v>25.2453780658611</v>
      </c>
      <c r="N127" s="27">
        <v>30.461439465670921</v>
      </c>
      <c r="O127" s="27">
        <v>27.96114153133875</v>
      </c>
      <c r="P127" s="27">
        <v>27.705276213103652</v>
      </c>
      <c r="Q127" s="27">
        <v>26.340661182516659</v>
      </c>
      <c r="R127" s="27">
        <v>28.490827628737737</v>
      </c>
      <c r="S127" s="27">
        <v>27.682831886942608</v>
      </c>
      <c r="T127" s="27">
        <v>27.049901889203337</v>
      </c>
      <c r="U127" s="27">
        <v>28.208029119109352</v>
      </c>
      <c r="V127" s="27">
        <v>29.56366641923205</v>
      </c>
      <c r="W127" s="27">
        <v>28.984602804279149</v>
      </c>
      <c r="X127" s="27">
        <v>32.607117046659958</v>
      </c>
      <c r="Y127" s="27">
        <v>35.479990795264257</v>
      </c>
      <c r="Z127" s="27">
        <v>36.458563415882793</v>
      </c>
      <c r="AA127" s="27">
        <v>38.653618514425737</v>
      </c>
      <c r="AB127" s="27">
        <v>44.466698990117457</v>
      </c>
      <c r="AC127" s="27">
        <v>48.089213232498267</v>
      </c>
      <c r="AD127" s="27">
        <v>50.971064711567067</v>
      </c>
      <c r="AE127" s="27">
        <v>50.742132584725255</v>
      </c>
      <c r="AF127" s="27">
        <v>53.579095411471982</v>
      </c>
      <c r="AG127" s="379">
        <f t="shared" si="4"/>
        <v>858.71485943775042</v>
      </c>
    </row>
    <row r="128" spans="1:34">
      <c r="A128" s="22" t="s">
        <v>114</v>
      </c>
      <c r="B128" s="24">
        <v>-7.4049537734699902</v>
      </c>
      <c r="C128" s="24">
        <v>-6.6855572181199996</v>
      </c>
      <c r="D128" s="24">
        <v>-5.1908584873199901</v>
      </c>
      <c r="E128" s="24">
        <v>-2.8926868173499898</v>
      </c>
      <c r="F128" s="24">
        <v>-3.1284224171860102</v>
      </c>
      <c r="G128" s="24">
        <v>-2.4306385708989802</v>
      </c>
      <c r="H128" s="24">
        <v>-2.7048950471400199</v>
      </c>
      <c r="I128" s="24">
        <v>-2.0955993497999801</v>
      </c>
      <c r="J128" s="24">
        <v>-2.2720045351960101</v>
      </c>
      <c r="K128" s="24">
        <v>-2.22759061469998</v>
      </c>
      <c r="L128" s="24">
        <v>-2.2369630926719899</v>
      </c>
      <c r="M128" s="24">
        <v>-1.9761468016949999</v>
      </c>
      <c r="N128" s="24">
        <v>-1.8085297164880101</v>
      </c>
      <c r="O128" s="24">
        <v>-2.1709172872200102</v>
      </c>
      <c r="P128" s="24">
        <v>-1.7516207035140201</v>
      </c>
      <c r="Q128" s="24">
        <v>-1.7171949717119801</v>
      </c>
      <c r="R128" s="24">
        <v>-1.5568145864259899</v>
      </c>
      <c r="S128" s="24">
        <v>-1.923360975129</v>
      </c>
      <c r="T128" s="24">
        <v>-2.5611225971759901</v>
      </c>
      <c r="U128" s="24">
        <v>-1.97631817574401</v>
      </c>
      <c r="V128" s="24">
        <v>-1.78960979311402</v>
      </c>
      <c r="W128" s="24">
        <v>-1.2346286205000001</v>
      </c>
      <c r="X128" s="24">
        <v>-1.1713343709870001</v>
      </c>
      <c r="Y128" s="24">
        <v>-0.91877630762498597</v>
      </c>
      <c r="Z128" s="24">
        <v>-0.91971888168601301</v>
      </c>
      <c r="AA128" s="24">
        <v>-0.71560026586400305</v>
      </c>
      <c r="AB128" s="24">
        <v>-0.58999064412199298</v>
      </c>
      <c r="AC128" s="24">
        <v>-0.49965909072201498</v>
      </c>
      <c r="AD128" s="24">
        <v>-0.53956261281999895</v>
      </c>
      <c r="AE128" s="24">
        <v>-0.438360410234991</v>
      </c>
      <c r="AF128" s="24">
        <v>0</v>
      </c>
      <c r="AG128" s="379">
        <f t="shared" si="4"/>
        <v>-100</v>
      </c>
    </row>
    <row r="129" spans="1:33">
      <c r="A129" s="25" t="s">
        <v>116</v>
      </c>
      <c r="B129" s="27">
        <v>-7.4049537734699902</v>
      </c>
      <c r="C129" s="27">
        <v>-6.6855572181199996</v>
      </c>
      <c r="D129" s="27">
        <v>-5.1908584873199901</v>
      </c>
      <c r="E129" s="27">
        <v>-2.8926868173499898</v>
      </c>
      <c r="F129" s="27">
        <v>-3.1284224171860102</v>
      </c>
      <c r="G129" s="27">
        <v>-2.4306385708989802</v>
      </c>
      <c r="H129" s="27">
        <v>-2.7048950471400199</v>
      </c>
      <c r="I129" s="27">
        <v>-2.0955993497999801</v>
      </c>
      <c r="J129" s="27">
        <v>-2.2720045351960101</v>
      </c>
      <c r="K129" s="27">
        <v>-2.22759061469998</v>
      </c>
      <c r="L129" s="27">
        <v>-2.2369630926719899</v>
      </c>
      <c r="M129" s="27">
        <v>-1.9761468016949999</v>
      </c>
      <c r="N129" s="27">
        <v>-1.8085297164880101</v>
      </c>
      <c r="O129" s="27">
        <v>-2.1709172872200102</v>
      </c>
      <c r="P129" s="27">
        <v>-1.7516207035140201</v>
      </c>
      <c r="Q129" s="27">
        <v>-1.7171949717119801</v>
      </c>
      <c r="R129" s="27">
        <v>-1.5568145864259899</v>
      </c>
      <c r="S129" s="27">
        <v>-1.923360975129</v>
      </c>
      <c r="T129" s="27">
        <v>-2.5611225971759901</v>
      </c>
      <c r="U129" s="27">
        <v>-1.97631817574401</v>
      </c>
      <c r="V129" s="27">
        <v>-1.78960979311402</v>
      </c>
      <c r="W129" s="27">
        <v>-1.2346286205000001</v>
      </c>
      <c r="X129" s="27">
        <v>-1.1713343709870001</v>
      </c>
      <c r="Y129" s="27">
        <v>-0.91877630762498597</v>
      </c>
      <c r="Z129" s="27">
        <v>-0.91971888168601301</v>
      </c>
      <c r="AA129" s="27">
        <v>-0.71560026586400305</v>
      </c>
      <c r="AB129" s="27">
        <v>-0.58999064412199298</v>
      </c>
      <c r="AC129" s="27">
        <v>-0.49965909072201498</v>
      </c>
      <c r="AD129" s="27">
        <v>-0.53956261281999895</v>
      </c>
      <c r="AE129" s="27">
        <v>-0.438360410234991</v>
      </c>
      <c r="AF129" s="27">
        <v>0</v>
      </c>
      <c r="AG129" s="379">
        <f t="shared" si="4"/>
        <v>-100</v>
      </c>
    </row>
    <row r="130" spans="1:33">
      <c r="A130" s="156"/>
      <c r="B130" s="156"/>
      <c r="C130" s="156"/>
      <c r="D130" s="156"/>
      <c r="E130" s="156"/>
      <c r="F130" s="156"/>
      <c r="G130" s="156"/>
      <c r="H130" s="156"/>
    </row>
    <row r="154" spans="1:44">
      <c r="AO154" s="159"/>
      <c r="AP154" s="159"/>
      <c r="AQ154" s="159"/>
      <c r="AR154" s="159"/>
    </row>
    <row r="155" spans="1:44" s="159" customFormat="1">
      <c r="AO155" s="154"/>
      <c r="AP155" s="154"/>
      <c r="AQ155" s="154"/>
      <c r="AR155" s="154"/>
    </row>
    <row r="157" spans="1:44">
      <c r="A157" s="18" t="s">
        <v>71</v>
      </c>
      <c r="B157" s="35"/>
      <c r="C157" s="35"/>
      <c r="D157" s="35"/>
      <c r="E157" s="35"/>
      <c r="F157" s="35"/>
      <c r="G157" s="35"/>
      <c r="H157" s="35"/>
    </row>
    <row r="158" spans="1:44">
      <c r="A158" s="36" t="s">
        <v>72</v>
      </c>
      <c r="B158" s="21">
        <v>1990</v>
      </c>
      <c r="C158" s="21">
        <v>1991</v>
      </c>
      <c r="D158" s="21">
        <v>1992</v>
      </c>
      <c r="E158" s="21">
        <v>1993</v>
      </c>
      <c r="F158" s="21">
        <v>1994</v>
      </c>
      <c r="G158" s="21">
        <v>1995</v>
      </c>
      <c r="H158" s="21">
        <v>1996</v>
      </c>
      <c r="I158" s="21">
        <v>1997</v>
      </c>
      <c r="J158" s="21">
        <v>1998</v>
      </c>
      <c r="K158" s="21">
        <v>1999</v>
      </c>
      <c r="L158" s="21">
        <v>2000</v>
      </c>
      <c r="M158" s="21">
        <v>2001</v>
      </c>
      <c r="N158" s="21">
        <v>2002</v>
      </c>
      <c r="O158" s="21">
        <v>2003</v>
      </c>
      <c r="P158" s="21">
        <v>2004</v>
      </c>
      <c r="Q158" s="21">
        <v>2005</v>
      </c>
      <c r="R158" s="21">
        <v>2006</v>
      </c>
      <c r="S158" s="21">
        <v>2007</v>
      </c>
      <c r="T158" s="21">
        <v>2008</v>
      </c>
      <c r="U158" s="21">
        <v>2009</v>
      </c>
      <c r="V158" s="21">
        <v>2010</v>
      </c>
      <c r="W158" s="21">
        <v>2011</v>
      </c>
      <c r="X158" s="21">
        <v>2012</v>
      </c>
      <c r="Y158" s="21">
        <v>2013</v>
      </c>
      <c r="Z158" s="21">
        <v>2014</v>
      </c>
      <c r="AA158" s="21">
        <v>2015</v>
      </c>
      <c r="AB158" s="21">
        <v>2016</v>
      </c>
      <c r="AC158" s="21">
        <v>2017</v>
      </c>
      <c r="AD158" s="21">
        <v>2018</v>
      </c>
      <c r="AE158" s="21">
        <v>2019</v>
      </c>
      <c r="AF158" s="21">
        <v>2020</v>
      </c>
    </row>
    <row r="159" spans="1:44">
      <c r="A159" s="37" t="s">
        <v>76</v>
      </c>
      <c r="B159" s="24">
        <v>451.68179843433001</v>
      </c>
      <c r="C159" s="24">
        <v>451.68615391803399</v>
      </c>
      <c r="D159" s="24">
        <v>439.37794228950003</v>
      </c>
      <c r="E159" s="24">
        <v>439.103872341684</v>
      </c>
      <c r="F159" s="24">
        <v>422.41540876322699</v>
      </c>
      <c r="G159" s="24">
        <v>423.18771339014802</v>
      </c>
      <c r="H159" s="24">
        <v>425.86435244579201</v>
      </c>
      <c r="I159" s="24">
        <v>419.98741411759897</v>
      </c>
      <c r="J159" s="24">
        <v>415.53467965004899</v>
      </c>
      <c r="K159" s="24">
        <v>413.69382792798899</v>
      </c>
      <c r="L159" s="24">
        <v>417.48056453652401</v>
      </c>
      <c r="M159" s="24">
        <v>416.26340248627002</v>
      </c>
      <c r="N159" s="24">
        <v>422.324842856256</v>
      </c>
      <c r="O159" s="24">
        <v>426.32774085555099</v>
      </c>
      <c r="P159" s="24">
        <v>432.71360053415998</v>
      </c>
      <c r="Q159" s="24">
        <v>429.96319351813003</v>
      </c>
      <c r="R159" s="24">
        <v>434.54866613008602</v>
      </c>
      <c r="S159" s="24">
        <v>433.42300882952298</v>
      </c>
      <c r="T159" s="24">
        <v>439.49549909017099</v>
      </c>
      <c r="U159" s="24">
        <v>459.14473058771898</v>
      </c>
      <c r="V159" s="24">
        <v>472.88687646677403</v>
      </c>
      <c r="W159" s="24">
        <v>483.71678139686497</v>
      </c>
      <c r="X159" s="24">
        <v>494.21600786980599</v>
      </c>
      <c r="Y159" s="24">
        <v>517.62725418898594</v>
      </c>
      <c r="Z159" s="24">
        <v>527.74065921746705</v>
      </c>
      <c r="AA159" s="24">
        <v>536.21020908255696</v>
      </c>
      <c r="AB159" s="24">
        <v>559.00895222735005</v>
      </c>
      <c r="AC159" s="24">
        <v>562.81229658256598</v>
      </c>
      <c r="AD159" s="24">
        <v>576.03718887381206</v>
      </c>
      <c r="AE159" s="24">
        <v>592.08697256907499</v>
      </c>
      <c r="AF159" s="24">
        <v>600.93619000115496</v>
      </c>
    </row>
    <row r="160" spans="1:44">
      <c r="A160" s="38" t="s">
        <v>80</v>
      </c>
      <c r="B160" s="27">
        <v>218.445561623906</v>
      </c>
      <c r="C160" s="27">
        <v>229.60948045495601</v>
      </c>
      <c r="D160" s="27">
        <v>239.17149000178799</v>
      </c>
      <c r="E160" s="27">
        <v>244.739658691811</v>
      </c>
      <c r="F160" s="27">
        <v>243.39247156528501</v>
      </c>
      <c r="G160" s="27">
        <v>243.46577112789601</v>
      </c>
      <c r="H160" s="27">
        <v>241.52257153461599</v>
      </c>
      <c r="I160" s="27">
        <v>241.13623154435101</v>
      </c>
      <c r="J160" s="27">
        <v>238.65844023713001</v>
      </c>
      <c r="K160" s="27">
        <v>237.21981081158199</v>
      </c>
      <c r="L160" s="27">
        <v>235.831241948149</v>
      </c>
      <c r="M160" s="27">
        <v>235.10758712926699</v>
      </c>
      <c r="N160" s="27">
        <v>233.644575635949</v>
      </c>
      <c r="O160" s="27">
        <v>231.91151933937499</v>
      </c>
      <c r="P160" s="27">
        <v>232.60904665372499</v>
      </c>
      <c r="Q160" s="27">
        <v>231.64853094450899</v>
      </c>
      <c r="R160" s="27">
        <v>231.58736374664099</v>
      </c>
      <c r="S160" s="27">
        <v>231.97041595468301</v>
      </c>
      <c r="T160" s="27">
        <v>237.49375326276501</v>
      </c>
      <c r="U160" s="27">
        <v>253.217528661654</v>
      </c>
      <c r="V160" s="27">
        <v>264.61562028649001</v>
      </c>
      <c r="W160" s="27">
        <v>276.62597953644803</v>
      </c>
      <c r="X160" s="27">
        <v>283.98616766782601</v>
      </c>
      <c r="Y160" s="27">
        <v>294.95564013133702</v>
      </c>
      <c r="Z160" s="27">
        <v>301.50094586837002</v>
      </c>
      <c r="AA160" s="27">
        <v>309.97353032950701</v>
      </c>
      <c r="AB160" s="27">
        <v>315.41706216832699</v>
      </c>
      <c r="AC160" s="27">
        <v>320.09113817513202</v>
      </c>
      <c r="AD160" s="27">
        <v>325.95763625050398</v>
      </c>
      <c r="AE160" s="27">
        <v>333.75877524782499</v>
      </c>
      <c r="AF160" s="27">
        <v>340.93764576721901</v>
      </c>
    </row>
    <row r="161" spans="1:32" ht="20.399999999999999">
      <c r="A161" s="38" t="s">
        <v>84</v>
      </c>
      <c r="B161" s="27">
        <v>4.0906799999999999</v>
      </c>
      <c r="C161" s="27">
        <v>4.1223599999999996</v>
      </c>
      <c r="D161" s="27">
        <v>4.1659199999999998</v>
      </c>
      <c r="E161" s="27">
        <v>4.1659199999999998</v>
      </c>
      <c r="F161" s="27">
        <v>4.1896800000000001</v>
      </c>
      <c r="G161" s="27">
        <v>4.3084800000000003</v>
      </c>
      <c r="H161" s="27">
        <v>4.4510399999999999</v>
      </c>
      <c r="I161" s="27">
        <v>4.4827199999999996</v>
      </c>
      <c r="J161" s="27">
        <v>4.5183600000000004</v>
      </c>
      <c r="K161" s="27">
        <v>4.5579599999999996</v>
      </c>
      <c r="L161" s="27">
        <v>4.8034800000000004</v>
      </c>
      <c r="M161" s="27">
        <v>4.9420799999999998</v>
      </c>
      <c r="N161" s="27">
        <v>4.96584</v>
      </c>
      <c r="O161" s="27">
        <v>4.9896000000000003</v>
      </c>
      <c r="P161" s="27">
        <v>5.0252400000000002</v>
      </c>
      <c r="Q161" s="27">
        <v>5.2905600000000002</v>
      </c>
      <c r="R161" s="27">
        <v>5.5202400000000003</v>
      </c>
      <c r="S161" s="27">
        <v>5.5994400000000004</v>
      </c>
      <c r="T161" s="27">
        <v>5.7974399999999999</v>
      </c>
      <c r="U161" s="27">
        <v>5.9479199999999999</v>
      </c>
      <c r="V161" s="27">
        <v>5.1004800000000001</v>
      </c>
      <c r="W161" s="27">
        <v>6.3597599999999996</v>
      </c>
      <c r="X161" s="27">
        <v>7.0884</v>
      </c>
      <c r="Y161" s="27">
        <v>5.6707200000000002</v>
      </c>
      <c r="Z161" s="27">
        <v>5.3737199999999996</v>
      </c>
      <c r="AA161" s="27">
        <v>4.7123999999999997</v>
      </c>
      <c r="AB161" s="27">
        <v>4.4272799999999997</v>
      </c>
      <c r="AC161" s="27">
        <v>3.6709200000000002</v>
      </c>
      <c r="AD161" s="27">
        <v>3.4451999999999998</v>
      </c>
      <c r="AE161" s="27">
        <v>3.1204800000000001</v>
      </c>
      <c r="AF161" s="27">
        <v>2.9779200000000001</v>
      </c>
    </row>
    <row r="162" spans="1:32" ht="20.399999999999999">
      <c r="A162" s="38" t="s">
        <v>88</v>
      </c>
      <c r="B162" s="27">
        <v>17.060736888000001</v>
      </c>
      <c r="C162" s="27">
        <v>17.529199011999999</v>
      </c>
      <c r="D162" s="27">
        <v>18.034702327200002</v>
      </c>
      <c r="E162" s="27">
        <v>18.315779601599999</v>
      </c>
      <c r="F162" s="27">
        <v>18.365894154399999</v>
      </c>
      <c r="G162" s="27">
        <v>18.4857333024</v>
      </c>
      <c r="H162" s="27">
        <v>18.819104023200001</v>
      </c>
      <c r="I162" s="27">
        <v>19.130685807999999</v>
      </c>
      <c r="J162" s="27">
        <v>19.4640565288</v>
      </c>
      <c r="K162" s="27">
        <v>19.808321717599998</v>
      </c>
      <c r="L162" s="27">
        <v>20.111187928</v>
      </c>
      <c r="M162" s="27">
        <v>20.331256181600001</v>
      </c>
      <c r="N162" s="27">
        <v>20.549145541600002</v>
      </c>
      <c r="O162" s="27">
        <v>20.760498220799999</v>
      </c>
      <c r="P162" s="27">
        <v>21.0328599208</v>
      </c>
      <c r="Q162" s="27">
        <v>21.313937195200001</v>
      </c>
      <c r="R162" s="27">
        <v>21.557973278399999</v>
      </c>
      <c r="S162" s="27">
        <v>21.8281560848</v>
      </c>
      <c r="T162" s="27">
        <v>22.030793189600001</v>
      </c>
      <c r="U162" s="27">
        <v>22.438246292799999</v>
      </c>
      <c r="V162" s="27">
        <v>24.3099158952</v>
      </c>
      <c r="W162" s="27">
        <v>23.488473008</v>
      </c>
      <c r="X162" s="27">
        <v>22.558085440799999</v>
      </c>
      <c r="Y162" s="27">
        <v>24.734800147200001</v>
      </c>
      <c r="Z162" s="27">
        <v>24.3120947888</v>
      </c>
      <c r="AA162" s="27">
        <v>24.120352151999999</v>
      </c>
      <c r="AB162" s="27">
        <v>26.214268901600001</v>
      </c>
      <c r="AC162" s="27">
        <v>23.242258031199999</v>
      </c>
      <c r="AD162" s="27">
        <v>21.237675919200001</v>
      </c>
      <c r="AE162" s="27">
        <v>20.326898394400001</v>
      </c>
      <c r="AF162" s="27">
        <v>20.902126304799999</v>
      </c>
    </row>
    <row r="163" spans="1:32" ht="20.399999999999999">
      <c r="A163" s="38" t="s">
        <v>92</v>
      </c>
      <c r="B163" s="27">
        <v>212.084819922424</v>
      </c>
      <c r="C163" s="27">
        <v>200.425114451078</v>
      </c>
      <c r="D163" s="27">
        <v>178.00582996051199</v>
      </c>
      <c r="E163" s="27">
        <v>171.88251404827301</v>
      </c>
      <c r="F163" s="27">
        <v>156.46736304354201</v>
      </c>
      <c r="G163" s="27">
        <v>156.92772895985101</v>
      </c>
      <c r="H163" s="27">
        <v>161.07163688797601</v>
      </c>
      <c r="I163" s="27">
        <v>155.23777676524799</v>
      </c>
      <c r="J163" s="27">
        <v>152.893822884119</v>
      </c>
      <c r="K163" s="27">
        <v>152.10773539880699</v>
      </c>
      <c r="L163" s="27">
        <v>156.73465466037501</v>
      </c>
      <c r="M163" s="27">
        <v>155.882479175404</v>
      </c>
      <c r="N163" s="27">
        <v>163.165281678707</v>
      </c>
      <c r="O163" s="27">
        <v>168.666123295376</v>
      </c>
      <c r="P163" s="27">
        <v>174.04645395963601</v>
      </c>
      <c r="Q163" s="27">
        <v>171.710165378422</v>
      </c>
      <c r="R163" s="27">
        <v>175.883089105045</v>
      </c>
      <c r="S163" s="27">
        <v>174.02499679003901</v>
      </c>
      <c r="T163" s="27">
        <v>174.173512637805</v>
      </c>
      <c r="U163" s="27">
        <v>177.54103563326601</v>
      </c>
      <c r="V163" s="27">
        <v>178.86086028508399</v>
      </c>
      <c r="W163" s="27">
        <v>177.24256885241701</v>
      </c>
      <c r="X163" s="27">
        <v>180.58335476118</v>
      </c>
      <c r="Y163" s="27">
        <v>192.266093910449</v>
      </c>
      <c r="Z163" s="27">
        <v>196.553898560297</v>
      </c>
      <c r="AA163" s="27">
        <v>197.40392660104899</v>
      </c>
      <c r="AB163" s="27">
        <v>212.950341157423</v>
      </c>
      <c r="AC163" s="27">
        <v>215.80798037623401</v>
      </c>
      <c r="AD163" s="27">
        <v>225.39667670410699</v>
      </c>
      <c r="AE163" s="27">
        <v>234.88081892685</v>
      </c>
      <c r="AF163" s="27">
        <v>236.118497929136</v>
      </c>
    </row>
    <row r="164" spans="1:32">
      <c r="A164" s="156"/>
      <c r="B164" s="156"/>
      <c r="C164" s="156"/>
      <c r="D164" s="156"/>
      <c r="E164" s="156"/>
      <c r="F164" s="156"/>
      <c r="G164" s="156"/>
      <c r="H164" s="156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G74"/>
  <sheetViews>
    <sheetView topLeftCell="U1" zoomScale="80" zoomScaleNormal="80" workbookViewId="0">
      <selection activeCell="AG9" sqref="AG9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6.4414062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7.332031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3" customWidth="1"/>
    <col min="19" max="19" width="16.21875" style="4" customWidth="1"/>
    <col min="20" max="20" width="7.33203125" style="4" customWidth="1"/>
    <col min="21" max="21" width="6.4414062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7.33203125" style="4" customWidth="1"/>
    <col min="27" max="27" width="8.88671875" style="4"/>
    <col min="28" max="28" width="47.6640625" style="3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134</v>
      </c>
    </row>
    <row r="2" spans="1:33" s="1" customFormat="1">
      <c r="A2" s="6" t="s">
        <v>1</v>
      </c>
      <c r="K2" s="1" t="s">
        <v>135</v>
      </c>
      <c r="R2" s="340" t="s">
        <v>46</v>
      </c>
      <c r="AB2" s="340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10031.2783093204</v>
      </c>
      <c r="C4" s="9">
        <v>183.187663266501</v>
      </c>
      <c r="D4" s="9">
        <v>13.3513914370269</v>
      </c>
      <c r="E4" s="9">
        <v>0</v>
      </c>
      <c r="F4" s="9">
        <v>50.255068520000002</v>
      </c>
      <c r="G4" s="9">
        <v>371.46904623</v>
      </c>
      <c r="H4" s="9">
        <v>60.96639648</v>
      </c>
      <c r="I4" s="9">
        <v>101.326068874</v>
      </c>
      <c r="K4" s="8" t="s">
        <v>138</v>
      </c>
      <c r="L4" s="14">
        <v>10031.2783093204</v>
      </c>
      <c r="M4" s="14">
        <f>C4*21</f>
        <v>3846.9409285965212</v>
      </c>
      <c r="N4" s="14">
        <f t="shared" ref="N4:N10" si="0">D4*310</f>
        <v>4138.9313454783387</v>
      </c>
      <c r="O4" s="14">
        <v>0</v>
      </c>
      <c r="P4" s="15">
        <f>SUM(L4:O4)</f>
        <v>18017.150583395261</v>
      </c>
      <c r="Q4" s="17"/>
      <c r="R4" s="358" t="s">
        <v>344</v>
      </c>
      <c r="S4" s="9">
        <v>10031.2783093204</v>
      </c>
      <c r="T4" s="9">
        <v>183.187663266501</v>
      </c>
      <c r="U4" s="9">
        <v>13.3513914370269</v>
      </c>
      <c r="V4" s="9">
        <v>0</v>
      </c>
      <c r="W4" s="9">
        <v>50.255068520000002</v>
      </c>
      <c r="X4" s="9">
        <v>371.46904623</v>
      </c>
      <c r="Y4" s="9">
        <v>60.96639648</v>
      </c>
      <c r="Z4" s="9">
        <v>101.326068874</v>
      </c>
      <c r="AB4" s="358" t="s">
        <v>344</v>
      </c>
      <c r="AC4" s="14">
        <v>10031.2783093204</v>
      </c>
      <c r="AD4" s="14">
        <f>T4*21</f>
        <v>3846.9409285965212</v>
      </c>
      <c r="AE4" s="14">
        <f t="shared" ref="AE4:AE10" si="1">U4*310</f>
        <v>4138.9313454783387</v>
      </c>
      <c r="AF4" s="14">
        <v>0</v>
      </c>
      <c r="AG4" s="15">
        <f>SUM(AC4:AF4)</f>
        <v>18017.150583395261</v>
      </c>
    </row>
    <row r="5" spans="1:33">
      <c r="A5" s="8" t="s">
        <v>73</v>
      </c>
      <c r="B5" s="9">
        <v>19429.632160760601</v>
      </c>
      <c r="C5" s="9">
        <v>41.367658578910003</v>
      </c>
      <c r="D5" s="9">
        <v>0.74634153579999996</v>
      </c>
      <c r="E5" s="9">
        <v>0</v>
      </c>
      <c r="F5" s="9">
        <v>49.61860128</v>
      </c>
      <c r="G5" s="9">
        <v>355.39167053</v>
      </c>
      <c r="H5" s="9">
        <v>54.280226480000003</v>
      </c>
      <c r="I5" s="9">
        <v>101.305968874</v>
      </c>
      <c r="K5" s="8" t="s">
        <v>73</v>
      </c>
      <c r="L5" s="14">
        <v>19429.632160760601</v>
      </c>
      <c r="M5" s="14">
        <f t="shared" ref="M5:M10" si="2">C5*21</f>
        <v>868.72083015711007</v>
      </c>
      <c r="N5" s="14">
        <f t="shared" si="0"/>
        <v>231.36587609799997</v>
      </c>
      <c r="O5" s="14">
        <v>0</v>
      </c>
      <c r="P5" s="15">
        <f t="shared" ref="P5:P56" si="3">SUM(L5:O5)</f>
        <v>20529.718867015712</v>
      </c>
      <c r="R5" s="358" t="s">
        <v>345</v>
      </c>
      <c r="S5" s="9">
        <v>19429.632160760601</v>
      </c>
      <c r="T5" s="9">
        <v>41.367658578910003</v>
      </c>
      <c r="U5" s="9">
        <v>0.74634153579999996</v>
      </c>
      <c r="V5" s="9">
        <v>0</v>
      </c>
      <c r="W5" s="9">
        <v>49.61860128</v>
      </c>
      <c r="X5" s="9">
        <v>355.39167053</v>
      </c>
      <c r="Y5" s="9">
        <v>54.280226480000003</v>
      </c>
      <c r="Z5" s="9">
        <v>101.305968874</v>
      </c>
      <c r="AB5" s="358" t="s">
        <v>345</v>
      </c>
      <c r="AC5" s="14">
        <v>19429.632160760601</v>
      </c>
      <c r="AD5" s="14">
        <f t="shared" ref="AD5:AD10" si="4">T5*21</f>
        <v>868.72083015711007</v>
      </c>
      <c r="AE5" s="14">
        <f t="shared" si="1"/>
        <v>231.36587609799997</v>
      </c>
      <c r="AF5" s="14">
        <v>0</v>
      </c>
      <c r="AG5" s="15">
        <f t="shared" ref="AG5:AG30" si="5">SUM(AC5:AF5)</f>
        <v>20529.718867015712</v>
      </c>
    </row>
    <row r="6" spans="1:33">
      <c r="A6" s="8" t="s">
        <v>77</v>
      </c>
      <c r="B6" s="9">
        <v>19388.7908876</v>
      </c>
      <c r="C6" s="9">
        <v>17.605450546699998</v>
      </c>
      <c r="D6" s="9">
        <v>0.74634153579999996</v>
      </c>
      <c r="E6" s="9">
        <v>0</v>
      </c>
      <c r="F6" s="9">
        <v>49.61860128</v>
      </c>
      <c r="G6" s="9">
        <v>355.39167053</v>
      </c>
      <c r="H6" s="9">
        <v>40.372886479999998</v>
      </c>
      <c r="I6" s="9">
        <v>101.305968874</v>
      </c>
      <c r="K6" s="8" t="s">
        <v>77</v>
      </c>
      <c r="L6" s="14">
        <v>19388.7908876</v>
      </c>
      <c r="M6" s="14">
        <f t="shared" si="2"/>
        <v>369.71446148069998</v>
      </c>
      <c r="N6" s="14">
        <f t="shared" si="0"/>
        <v>231.36587609799997</v>
      </c>
      <c r="O6" s="14">
        <v>0</v>
      </c>
      <c r="P6" s="15">
        <f t="shared" si="3"/>
        <v>19989.8712251787</v>
      </c>
      <c r="R6" s="358" t="s">
        <v>346</v>
      </c>
      <c r="S6" s="9">
        <v>19388.7908876</v>
      </c>
      <c r="T6" s="9">
        <v>17.605450546699998</v>
      </c>
      <c r="U6" s="9">
        <v>0.74634153579999996</v>
      </c>
      <c r="V6" s="9">
        <v>0</v>
      </c>
      <c r="W6" s="9">
        <v>49.61860128</v>
      </c>
      <c r="X6" s="9">
        <v>355.39167053</v>
      </c>
      <c r="Y6" s="9">
        <v>40.372886479999998</v>
      </c>
      <c r="Z6" s="9">
        <v>101.305968874</v>
      </c>
      <c r="AB6" s="358" t="s">
        <v>346</v>
      </c>
      <c r="AC6" s="14">
        <v>19388.7908876</v>
      </c>
      <c r="AD6" s="14">
        <f t="shared" si="4"/>
        <v>369.71446148069998</v>
      </c>
      <c r="AE6" s="14">
        <f t="shared" si="1"/>
        <v>231.36587609799997</v>
      </c>
      <c r="AF6" s="14">
        <v>0</v>
      </c>
      <c r="AG6" s="15">
        <f t="shared" si="5"/>
        <v>19989.8712251787</v>
      </c>
    </row>
    <row r="7" spans="1:33">
      <c r="A7" s="10" t="s">
        <v>81</v>
      </c>
      <c r="B7" s="11">
        <v>8113.0068190000002</v>
      </c>
      <c r="C7" s="11">
        <v>0.1770968</v>
      </c>
      <c r="D7" s="11">
        <v>6.9673860000000004E-2</v>
      </c>
      <c r="E7" s="12"/>
      <c r="F7" s="11">
        <v>14.06047358</v>
      </c>
      <c r="G7" s="11">
        <v>9.2673516300000003</v>
      </c>
      <c r="H7" s="11">
        <v>2.0340070300000002</v>
      </c>
      <c r="I7" s="11">
        <v>50.527327049999997</v>
      </c>
      <c r="K7" s="10" t="s">
        <v>81</v>
      </c>
      <c r="L7" s="11">
        <v>8113.0068190000002</v>
      </c>
      <c r="M7" s="13">
        <f t="shared" si="2"/>
        <v>3.7190327999999999</v>
      </c>
      <c r="N7" s="11">
        <f t="shared" si="0"/>
        <v>21.5988966</v>
      </c>
      <c r="O7" s="12"/>
      <c r="P7" s="16">
        <f t="shared" si="3"/>
        <v>8138.3247484000003</v>
      </c>
      <c r="R7" s="359" t="s">
        <v>347</v>
      </c>
      <c r="S7" s="11">
        <v>8113.0068190000002</v>
      </c>
      <c r="T7" s="11">
        <v>0.1770968</v>
      </c>
      <c r="U7" s="11">
        <v>6.9673860000000004E-2</v>
      </c>
      <c r="V7" s="12"/>
      <c r="W7" s="11">
        <v>14.06047358</v>
      </c>
      <c r="X7" s="11">
        <v>9.2673516300000003</v>
      </c>
      <c r="Y7" s="11">
        <v>2.0340070300000002</v>
      </c>
      <c r="Z7" s="11">
        <v>50.527327049999997</v>
      </c>
      <c r="AB7" s="359" t="s">
        <v>347</v>
      </c>
      <c r="AC7" s="11">
        <v>8113.0068190000002</v>
      </c>
      <c r="AD7" s="13">
        <f t="shared" si="4"/>
        <v>3.7190327999999999</v>
      </c>
      <c r="AE7" s="11">
        <f t="shared" si="1"/>
        <v>21.5988966</v>
      </c>
      <c r="AF7" s="12"/>
      <c r="AG7" s="16">
        <f t="shared" si="5"/>
        <v>8138.3247484000003</v>
      </c>
    </row>
    <row r="8" spans="1:33" ht="26.4">
      <c r="A8" s="10" t="s">
        <v>85</v>
      </c>
      <c r="B8" s="11">
        <v>1266.9760900000001</v>
      </c>
      <c r="C8" s="11">
        <v>5.05006E-2</v>
      </c>
      <c r="D8" s="11">
        <v>7.2565499999999996E-3</v>
      </c>
      <c r="E8" s="12"/>
      <c r="F8" s="11">
        <v>2.9095336999999999</v>
      </c>
      <c r="G8" s="11">
        <v>3.1282171000000001</v>
      </c>
      <c r="H8" s="11">
        <v>0.63590480000000005</v>
      </c>
      <c r="I8" s="11">
        <v>2.5905696640000002</v>
      </c>
      <c r="K8" s="10" t="s">
        <v>85</v>
      </c>
      <c r="L8" s="11">
        <v>1266.9760900000001</v>
      </c>
      <c r="M8" s="13">
        <f t="shared" si="2"/>
        <v>1.0605126</v>
      </c>
      <c r="N8" s="11">
        <f t="shared" si="0"/>
        <v>2.2495305000000001</v>
      </c>
      <c r="O8" s="12"/>
      <c r="P8" s="16">
        <f t="shared" si="3"/>
        <v>1270.2861331000001</v>
      </c>
      <c r="R8" s="359" t="s">
        <v>348</v>
      </c>
      <c r="S8" s="11">
        <v>1266.9760900000001</v>
      </c>
      <c r="T8" s="11">
        <v>5.05006E-2</v>
      </c>
      <c r="U8" s="11">
        <v>7.2565499999999996E-3</v>
      </c>
      <c r="V8" s="12"/>
      <c r="W8" s="11">
        <v>2.9095336999999999</v>
      </c>
      <c r="X8" s="11">
        <v>3.1282171000000001</v>
      </c>
      <c r="Y8" s="11">
        <v>0.63590480000000005</v>
      </c>
      <c r="Z8" s="11">
        <v>2.5905696640000002</v>
      </c>
      <c r="AB8" s="359" t="s">
        <v>348</v>
      </c>
      <c r="AC8" s="11">
        <v>1266.9760900000001</v>
      </c>
      <c r="AD8" s="13">
        <f t="shared" si="4"/>
        <v>1.0605126</v>
      </c>
      <c r="AE8" s="11">
        <f t="shared" si="1"/>
        <v>2.2495305000000001</v>
      </c>
      <c r="AF8" s="12"/>
      <c r="AG8" s="16">
        <f t="shared" si="5"/>
        <v>1270.2861331000001</v>
      </c>
    </row>
    <row r="9" spans="1:33">
      <c r="A9" s="10" t="s">
        <v>89</v>
      </c>
      <c r="B9" s="11">
        <v>4109.6719386000004</v>
      </c>
      <c r="C9" s="11">
        <v>1.1654091467000001</v>
      </c>
      <c r="D9" s="11">
        <v>0.5815969258</v>
      </c>
      <c r="E9" s="12"/>
      <c r="F9" s="11">
        <v>26.152100000000001</v>
      </c>
      <c r="G9" s="11">
        <v>96.041155000000003</v>
      </c>
      <c r="H9" s="11">
        <v>11.543974</v>
      </c>
      <c r="I9" s="11">
        <v>0.46942800000000001</v>
      </c>
      <c r="K9" s="10" t="s">
        <v>89</v>
      </c>
      <c r="L9" s="11">
        <v>4109.6719386000004</v>
      </c>
      <c r="M9" s="13">
        <f t="shared" si="2"/>
        <v>24.473592080700001</v>
      </c>
      <c r="N9" s="11">
        <f t="shared" si="0"/>
        <v>180.295046998</v>
      </c>
      <c r="O9" s="12"/>
      <c r="P9" s="16">
        <f t="shared" si="3"/>
        <v>4314.4405776786998</v>
      </c>
      <c r="R9" s="359" t="s">
        <v>349</v>
      </c>
      <c r="S9" s="11">
        <v>4109.6719386000004</v>
      </c>
      <c r="T9" s="11">
        <v>1.1654091467000001</v>
      </c>
      <c r="U9" s="11">
        <v>0.5815969258</v>
      </c>
      <c r="V9" s="12"/>
      <c r="W9" s="11">
        <v>26.152100000000001</v>
      </c>
      <c r="X9" s="11">
        <v>96.041155000000003</v>
      </c>
      <c r="Y9" s="11">
        <v>11.543974</v>
      </c>
      <c r="Z9" s="11">
        <v>0.46942800000000001</v>
      </c>
      <c r="AB9" s="359" t="s">
        <v>349</v>
      </c>
      <c r="AC9" s="11">
        <v>4109.6719386000004</v>
      </c>
      <c r="AD9" s="13">
        <f t="shared" si="4"/>
        <v>24.473592080700001</v>
      </c>
      <c r="AE9" s="11">
        <f t="shared" si="1"/>
        <v>180.295046998</v>
      </c>
      <c r="AF9" s="12"/>
      <c r="AG9" s="16">
        <f t="shared" si="5"/>
        <v>4314.4405776786998</v>
      </c>
    </row>
    <row r="10" spans="1:33">
      <c r="A10" s="10" t="s">
        <v>93</v>
      </c>
      <c r="B10" s="11">
        <v>5899.1360400000003</v>
      </c>
      <c r="C10" s="11">
        <v>16.212444000000001</v>
      </c>
      <c r="D10" s="11">
        <v>8.7814199999999995E-2</v>
      </c>
      <c r="E10" s="12"/>
      <c r="F10" s="11">
        <v>6.4964940000000002</v>
      </c>
      <c r="G10" s="11">
        <v>246.95494679999999</v>
      </c>
      <c r="H10" s="11">
        <v>26.159000649999999</v>
      </c>
      <c r="I10" s="11">
        <v>47.718644159999997</v>
      </c>
      <c r="K10" s="10" t="s">
        <v>93</v>
      </c>
      <c r="L10" s="11">
        <v>5899.1360400000003</v>
      </c>
      <c r="M10" s="13">
        <f t="shared" si="2"/>
        <v>340.46132400000005</v>
      </c>
      <c r="N10" s="11">
        <f t="shared" si="0"/>
        <v>27.222401999999999</v>
      </c>
      <c r="O10" s="12"/>
      <c r="P10" s="16">
        <f t="shared" si="3"/>
        <v>6266.8197660000005</v>
      </c>
      <c r="R10" s="359" t="s">
        <v>350</v>
      </c>
      <c r="S10" s="11">
        <v>5899.1360400000003</v>
      </c>
      <c r="T10" s="11">
        <v>16.212444000000001</v>
      </c>
      <c r="U10" s="11">
        <v>8.7814199999999995E-2</v>
      </c>
      <c r="V10" s="12"/>
      <c r="W10" s="11">
        <v>6.4964940000000002</v>
      </c>
      <c r="X10" s="11">
        <v>246.95494679999999</v>
      </c>
      <c r="Y10" s="11">
        <v>26.159000649999999</v>
      </c>
      <c r="Z10" s="11">
        <v>47.718644159999997</v>
      </c>
      <c r="AB10" s="359" t="s">
        <v>350</v>
      </c>
      <c r="AC10" s="11">
        <v>5899.1360400000003</v>
      </c>
      <c r="AD10" s="13">
        <f t="shared" si="4"/>
        <v>340.46132400000005</v>
      </c>
      <c r="AE10" s="11">
        <f t="shared" si="1"/>
        <v>27.222401999999999</v>
      </c>
      <c r="AF10" s="12"/>
      <c r="AG10" s="16">
        <f t="shared" si="5"/>
        <v>6266.8197660000005</v>
      </c>
    </row>
    <row r="11" spans="1:33">
      <c r="A11" s="8" t="s">
        <v>96</v>
      </c>
      <c r="B11" s="9">
        <v>40.841273160581999</v>
      </c>
      <c r="C11" s="9">
        <v>23.762208032210001</v>
      </c>
      <c r="D11" s="9">
        <v>0</v>
      </c>
      <c r="E11" s="9">
        <v>0</v>
      </c>
      <c r="F11" s="9">
        <v>0</v>
      </c>
      <c r="G11" s="9">
        <v>0</v>
      </c>
      <c r="H11" s="9">
        <v>13.90734</v>
      </c>
      <c r="I11" s="9">
        <v>0</v>
      </c>
      <c r="K11" s="8" t="s">
        <v>96</v>
      </c>
      <c r="L11" s="14">
        <v>40.841273160581999</v>
      </c>
      <c r="M11" s="14">
        <f>C11*21</f>
        <v>499.00636867641003</v>
      </c>
      <c r="N11" s="14">
        <v>0</v>
      </c>
      <c r="O11" s="14">
        <v>0</v>
      </c>
      <c r="P11" s="15">
        <f t="shared" si="3"/>
        <v>539.84764183699201</v>
      </c>
      <c r="R11" s="358" t="s">
        <v>351</v>
      </c>
      <c r="S11" s="9">
        <v>40.841273160581999</v>
      </c>
      <c r="T11" s="9">
        <v>23.762208032210001</v>
      </c>
      <c r="U11" s="9">
        <v>0</v>
      </c>
      <c r="V11" s="9">
        <v>0</v>
      </c>
      <c r="W11" s="9">
        <v>0</v>
      </c>
      <c r="X11" s="9">
        <v>0</v>
      </c>
      <c r="Y11" s="9">
        <v>13.90734</v>
      </c>
      <c r="Z11" s="9">
        <v>0</v>
      </c>
      <c r="AB11" s="358" t="s">
        <v>351</v>
      </c>
      <c r="AC11" s="14">
        <v>40.841273160581999</v>
      </c>
      <c r="AD11" s="14">
        <f>T11*21</f>
        <v>499.00636867641003</v>
      </c>
      <c r="AE11" s="14">
        <v>0</v>
      </c>
      <c r="AF11" s="14">
        <v>0</v>
      </c>
      <c r="AG11" s="15">
        <f t="shared" si="5"/>
        <v>539.84764183699201</v>
      </c>
    </row>
    <row r="12" spans="1:33">
      <c r="A12" s="10" t="s">
        <v>99</v>
      </c>
      <c r="B12" s="11">
        <v>33.310209</v>
      </c>
      <c r="C12" s="11">
        <v>12.065835699999999</v>
      </c>
      <c r="D12" s="11">
        <v>0</v>
      </c>
      <c r="E12" s="12"/>
      <c r="F12" s="11">
        <v>0</v>
      </c>
      <c r="G12" s="11">
        <v>0</v>
      </c>
      <c r="H12" s="11">
        <v>5.9871999999999996</v>
      </c>
      <c r="I12" s="11">
        <v>0</v>
      </c>
      <c r="K12" s="10" t="s">
        <v>99</v>
      </c>
      <c r="L12" s="11">
        <v>33.310209</v>
      </c>
      <c r="M12" s="11">
        <f>C12*21</f>
        <v>253.38254969999997</v>
      </c>
      <c r="N12" s="11">
        <v>0</v>
      </c>
      <c r="O12" s="12"/>
      <c r="P12" s="16">
        <f t="shared" si="3"/>
        <v>286.69275869999996</v>
      </c>
      <c r="R12" s="359" t="s">
        <v>352</v>
      </c>
      <c r="S12" s="11">
        <v>33.310209</v>
      </c>
      <c r="T12" s="11">
        <v>12.065835699999999</v>
      </c>
      <c r="U12" s="11">
        <v>0</v>
      </c>
      <c r="V12" s="12"/>
      <c r="W12" s="11">
        <v>0</v>
      </c>
      <c r="X12" s="11">
        <v>0</v>
      </c>
      <c r="Y12" s="11">
        <v>5.9871999999999996</v>
      </c>
      <c r="Z12" s="11">
        <v>0</v>
      </c>
      <c r="AB12" s="359" t="s">
        <v>352</v>
      </c>
      <c r="AC12" s="11">
        <v>33.310209</v>
      </c>
      <c r="AD12" s="11">
        <f>T12*21</f>
        <v>253.38254969999997</v>
      </c>
      <c r="AE12" s="11">
        <v>0</v>
      </c>
      <c r="AF12" s="12"/>
      <c r="AG12" s="16">
        <f t="shared" si="5"/>
        <v>286.69275869999996</v>
      </c>
    </row>
    <row r="13" spans="1:33">
      <c r="A13" s="10" t="s">
        <v>102</v>
      </c>
      <c r="B13" s="11">
        <v>7.5310641605819999</v>
      </c>
      <c r="C13" s="11">
        <v>11.69637233221</v>
      </c>
      <c r="D13" s="11">
        <v>0</v>
      </c>
      <c r="E13" s="12"/>
      <c r="F13" s="11">
        <v>0</v>
      </c>
      <c r="G13" s="11">
        <v>0</v>
      </c>
      <c r="H13" s="11">
        <v>7.92014</v>
      </c>
      <c r="I13" s="11">
        <v>0</v>
      </c>
      <c r="K13" s="10" t="s">
        <v>102</v>
      </c>
      <c r="L13" s="11">
        <v>7.5310641605819999</v>
      </c>
      <c r="M13" s="11">
        <f>C13*21</f>
        <v>245.62381897641001</v>
      </c>
      <c r="N13" s="11">
        <v>0</v>
      </c>
      <c r="O13" s="12"/>
      <c r="P13" s="16">
        <f t="shared" si="3"/>
        <v>253.154883136992</v>
      </c>
      <c r="R13" s="359" t="s">
        <v>353</v>
      </c>
      <c r="S13" s="11">
        <v>7.5310641605819999</v>
      </c>
      <c r="T13" s="11">
        <v>11.69637233221</v>
      </c>
      <c r="U13" s="11">
        <v>0</v>
      </c>
      <c r="V13" s="12"/>
      <c r="W13" s="11">
        <v>0</v>
      </c>
      <c r="X13" s="11">
        <v>0</v>
      </c>
      <c r="Y13" s="11">
        <v>7.92014</v>
      </c>
      <c r="Z13" s="11">
        <v>0</v>
      </c>
      <c r="AB13" s="359" t="s">
        <v>353</v>
      </c>
      <c r="AC13" s="11">
        <v>7.5310641605819999</v>
      </c>
      <c r="AD13" s="11">
        <f>T13*21</f>
        <v>245.62381897641001</v>
      </c>
      <c r="AE13" s="11">
        <v>0</v>
      </c>
      <c r="AF13" s="12"/>
      <c r="AG13" s="16">
        <f t="shared" si="5"/>
        <v>253.154883136992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871.63847402338502</v>
      </c>
      <c r="M15" s="14">
        <f>C16*21</f>
        <v>0</v>
      </c>
      <c r="N15" s="14">
        <f>D16*310</f>
        <v>0</v>
      </c>
      <c r="O15" s="14">
        <v>0</v>
      </c>
      <c r="P15" s="15">
        <f t="shared" si="3"/>
        <v>871.63847402338502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871.63847402338502</v>
      </c>
      <c r="AD15" s="14">
        <f>T16*21</f>
        <v>0</v>
      </c>
      <c r="AE15" s="14">
        <f>U16*310</f>
        <v>0</v>
      </c>
      <c r="AF15" s="14">
        <v>0</v>
      </c>
      <c r="AG15" s="15">
        <f t="shared" si="5"/>
        <v>871.63847402338502</v>
      </c>
    </row>
    <row r="16" spans="1:33" ht="26.4">
      <c r="A16" s="8" t="s">
        <v>74</v>
      </c>
      <c r="B16" s="9">
        <v>871.63847402338502</v>
      </c>
      <c r="C16" s="9">
        <v>0</v>
      </c>
      <c r="D16" s="9">
        <v>0</v>
      </c>
      <c r="E16" s="9">
        <v>0</v>
      </c>
      <c r="F16" s="9">
        <v>8.054E-2</v>
      </c>
      <c r="G16" s="9">
        <v>0.40945999999999999</v>
      </c>
      <c r="H16" s="9">
        <v>6.5901699999999996</v>
      </c>
      <c r="I16" s="9">
        <v>1.11E-2</v>
      </c>
      <c r="K16" s="8" t="s">
        <v>78</v>
      </c>
      <c r="L16" s="14">
        <v>871.04245002338496</v>
      </c>
      <c r="M16" s="14">
        <v>0</v>
      </c>
      <c r="N16" s="14">
        <v>0</v>
      </c>
      <c r="O16" s="14">
        <v>0</v>
      </c>
      <c r="P16" s="15">
        <f t="shared" si="3"/>
        <v>871.04245002338496</v>
      </c>
      <c r="R16" s="358" t="s">
        <v>356</v>
      </c>
      <c r="S16" s="9">
        <v>871.63847402338502</v>
      </c>
      <c r="T16" s="9">
        <v>0</v>
      </c>
      <c r="U16" s="9">
        <v>0</v>
      </c>
      <c r="V16" s="9">
        <v>0</v>
      </c>
      <c r="W16" s="9">
        <v>8.054E-2</v>
      </c>
      <c r="X16" s="9">
        <v>0.40945999999999999</v>
      </c>
      <c r="Y16" s="9">
        <v>6.5901699999999996</v>
      </c>
      <c r="Z16" s="9">
        <v>1.11E-2</v>
      </c>
      <c r="AB16" s="358" t="s">
        <v>357</v>
      </c>
      <c r="AC16" s="14">
        <v>871.04245002338496</v>
      </c>
      <c r="AD16" s="14">
        <v>0</v>
      </c>
      <c r="AE16" s="14">
        <v>0</v>
      </c>
      <c r="AF16" s="14">
        <v>0</v>
      </c>
      <c r="AG16" s="15">
        <f t="shared" si="5"/>
        <v>871.04245002338496</v>
      </c>
    </row>
    <row r="17" spans="1:33">
      <c r="A17" s="8" t="s">
        <v>78</v>
      </c>
      <c r="B17" s="9">
        <v>871.04245002338496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591.52150080000001</v>
      </c>
      <c r="M17" s="12"/>
      <c r="N17" s="12"/>
      <c r="O17" s="12"/>
      <c r="P17" s="16">
        <f t="shared" si="3"/>
        <v>591.52150080000001</v>
      </c>
      <c r="R17" s="358" t="s">
        <v>357</v>
      </c>
      <c r="S17" s="9">
        <v>871.04245002338496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591.52150080000001</v>
      </c>
      <c r="AD17" s="12"/>
      <c r="AE17" s="12"/>
      <c r="AF17" s="12"/>
      <c r="AG17" s="16">
        <f t="shared" si="5"/>
        <v>591.52150080000001</v>
      </c>
    </row>
    <row r="18" spans="1:33">
      <c r="A18" s="10" t="s">
        <v>82</v>
      </c>
      <c r="B18" s="11">
        <v>591.52150080000001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65.535749999999993</v>
      </c>
      <c r="M18" s="12"/>
      <c r="N18" s="12"/>
      <c r="O18" s="12"/>
      <c r="P18" s="16">
        <f t="shared" si="3"/>
        <v>65.535749999999993</v>
      </c>
      <c r="R18" s="359" t="s">
        <v>358</v>
      </c>
      <c r="S18" s="11">
        <v>591.52150080000001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65.535749999999993</v>
      </c>
      <c r="AD18" s="12"/>
      <c r="AE18" s="12"/>
      <c r="AF18" s="12"/>
      <c r="AG18" s="16">
        <f t="shared" si="5"/>
        <v>65.535749999999993</v>
      </c>
    </row>
    <row r="19" spans="1:33">
      <c r="A19" s="10" t="s">
        <v>86</v>
      </c>
      <c r="B19" s="11">
        <v>65.535749999999993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69.275195931900001</v>
      </c>
      <c r="M19" s="12"/>
      <c r="N19" s="12"/>
      <c r="O19" s="12"/>
      <c r="P19" s="16">
        <f t="shared" si="3"/>
        <v>69.275195931900001</v>
      </c>
      <c r="R19" s="359" t="s">
        <v>359</v>
      </c>
      <c r="S19" s="11">
        <v>65.535749999999993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69.275195931900001</v>
      </c>
      <c r="AD19" s="12"/>
      <c r="AE19" s="12"/>
      <c r="AF19" s="12"/>
      <c r="AG19" s="16">
        <f t="shared" si="5"/>
        <v>69.275195931900001</v>
      </c>
    </row>
    <row r="20" spans="1:33">
      <c r="A20" s="10" t="s">
        <v>90</v>
      </c>
      <c r="B20" s="11">
        <v>69.275195931900001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144.710003291486</v>
      </c>
      <c r="M20" s="12"/>
      <c r="N20" s="12"/>
      <c r="O20" s="12"/>
      <c r="P20" s="16">
        <f t="shared" si="3"/>
        <v>144.710003291486</v>
      </c>
      <c r="R20" s="359" t="s">
        <v>360</v>
      </c>
      <c r="S20" s="11">
        <v>69.275195931900001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144.710003291486</v>
      </c>
      <c r="AD20" s="12"/>
      <c r="AE20" s="12"/>
      <c r="AF20" s="12"/>
      <c r="AG20" s="16">
        <f t="shared" si="5"/>
        <v>144.710003291486</v>
      </c>
    </row>
    <row r="21" spans="1:33">
      <c r="A21" s="10" t="s">
        <v>94</v>
      </c>
      <c r="B21" s="11">
        <v>144.710003291486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0.596024</v>
      </c>
      <c r="M21" s="14">
        <v>0</v>
      </c>
      <c r="N21" s="14">
        <v>0</v>
      </c>
      <c r="O21" s="14">
        <v>0</v>
      </c>
      <c r="P21" s="15">
        <f t="shared" si="3"/>
        <v>0.596024</v>
      </c>
      <c r="R21" s="359" t="s">
        <v>361</v>
      </c>
      <c r="S21" s="11">
        <v>144.710003291486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0.596024</v>
      </c>
      <c r="AD21" s="14">
        <v>0</v>
      </c>
      <c r="AE21" s="14">
        <v>0</v>
      </c>
      <c r="AF21" s="14">
        <v>0</v>
      </c>
      <c r="AG21" s="15">
        <f t="shared" si="5"/>
        <v>0.596024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0.596024</v>
      </c>
      <c r="M22" s="11">
        <v>0</v>
      </c>
      <c r="N22" s="12"/>
      <c r="O22" s="12"/>
      <c r="P22" s="16">
        <f t="shared" si="3"/>
        <v>0.596024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0.596024</v>
      </c>
      <c r="AD22" s="11">
        <v>0</v>
      </c>
      <c r="AE22" s="12"/>
      <c r="AF22" s="12"/>
      <c r="AG22" s="16">
        <f t="shared" si="5"/>
        <v>0.596024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</v>
      </c>
      <c r="M23" s="14">
        <v>0</v>
      </c>
      <c r="N23" s="14">
        <v>0</v>
      </c>
      <c r="O23" s="14">
        <v>0</v>
      </c>
      <c r="P23" s="15">
        <f t="shared" si="3"/>
        <v>0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</v>
      </c>
      <c r="AD23" s="14">
        <v>0</v>
      </c>
      <c r="AE23" s="14">
        <v>0</v>
      </c>
      <c r="AF23" s="14">
        <v>0</v>
      </c>
      <c r="AG23" s="15">
        <f t="shared" si="5"/>
        <v>0</v>
      </c>
    </row>
    <row r="24" spans="1:33">
      <c r="A24" s="8" t="s">
        <v>97</v>
      </c>
      <c r="B24" s="9">
        <v>0.596024</v>
      </c>
      <c r="C24" s="9">
        <v>0</v>
      </c>
      <c r="D24" s="9">
        <v>0</v>
      </c>
      <c r="E24" s="9">
        <v>0</v>
      </c>
      <c r="F24" s="9">
        <v>7.4999999999999997E-2</v>
      </c>
      <c r="G24" s="9">
        <v>0.379</v>
      </c>
      <c r="H24" s="9">
        <v>0</v>
      </c>
      <c r="I24" s="9">
        <v>0</v>
      </c>
      <c r="K24" s="10" t="s">
        <v>105</v>
      </c>
      <c r="L24" s="11">
        <v>0</v>
      </c>
      <c r="M24" s="12"/>
      <c r="N24" s="12"/>
      <c r="O24" s="12"/>
      <c r="P24" s="16">
        <f t="shared" si="3"/>
        <v>0</v>
      </c>
      <c r="R24" s="358" t="s">
        <v>364</v>
      </c>
      <c r="S24" s="9">
        <v>0.596024</v>
      </c>
      <c r="T24" s="9">
        <v>0</v>
      </c>
      <c r="U24" s="9">
        <v>0</v>
      </c>
      <c r="V24" s="9">
        <v>0</v>
      </c>
      <c r="W24" s="9">
        <v>7.4999999999999997E-2</v>
      </c>
      <c r="X24" s="9">
        <v>0.379</v>
      </c>
      <c r="Y24" s="9">
        <v>0</v>
      </c>
      <c r="Z24" s="9">
        <v>0</v>
      </c>
      <c r="AB24" s="359" t="s">
        <v>368</v>
      </c>
      <c r="AC24" s="11">
        <v>0</v>
      </c>
      <c r="AD24" s="12"/>
      <c r="AE24" s="12"/>
      <c r="AF24" s="12"/>
      <c r="AG24" s="16">
        <f t="shared" si="5"/>
        <v>0</v>
      </c>
    </row>
    <row r="25" spans="1:33">
      <c r="A25" s="10" t="s">
        <v>100</v>
      </c>
      <c r="B25" s="11">
        <v>0.596024</v>
      </c>
      <c r="C25" s="11">
        <v>0</v>
      </c>
      <c r="D25" s="12"/>
      <c r="E25" s="12"/>
      <c r="F25" s="11">
        <v>7.4999999999999997E-2</v>
      </c>
      <c r="G25" s="11">
        <v>0.379</v>
      </c>
      <c r="H25" s="11">
        <v>0</v>
      </c>
      <c r="I25" s="11">
        <v>0</v>
      </c>
      <c r="K25" s="10" t="s">
        <v>107</v>
      </c>
      <c r="L25" s="11">
        <v>0</v>
      </c>
      <c r="M25" s="12"/>
      <c r="N25" s="12"/>
      <c r="O25" s="12"/>
      <c r="P25" s="16">
        <f t="shared" si="3"/>
        <v>0</v>
      </c>
      <c r="R25" s="359" t="s">
        <v>365</v>
      </c>
      <c r="S25" s="11">
        <v>0.596024</v>
      </c>
      <c r="T25" s="11">
        <v>0</v>
      </c>
      <c r="U25" s="12"/>
      <c r="V25" s="12"/>
      <c r="W25" s="11">
        <v>7.4999999999999997E-2</v>
      </c>
      <c r="X25" s="11">
        <v>0.379</v>
      </c>
      <c r="Y25" s="11">
        <v>0</v>
      </c>
      <c r="Z25" s="11">
        <v>0</v>
      </c>
      <c r="AB25" s="359" t="s">
        <v>369</v>
      </c>
      <c r="AC25" s="11">
        <v>0</v>
      </c>
      <c r="AD25" s="12"/>
      <c r="AE25" s="12"/>
      <c r="AF25" s="12"/>
      <c r="AG25" s="16">
        <f t="shared" si="5"/>
        <v>0</v>
      </c>
    </row>
    <row r="26" spans="1:33" ht="26.4">
      <c r="A26" s="122" t="s">
        <v>194</v>
      </c>
      <c r="B26" s="129">
        <v>0</v>
      </c>
      <c r="C26" s="129">
        <v>0</v>
      </c>
      <c r="D26" s="129">
        <v>0</v>
      </c>
      <c r="E26" s="129">
        <v>0</v>
      </c>
      <c r="F26" s="129">
        <v>0</v>
      </c>
      <c r="G26" s="129">
        <v>0</v>
      </c>
      <c r="H26" s="129">
        <v>0</v>
      </c>
      <c r="I26" s="129">
        <v>0</v>
      </c>
      <c r="K26" s="8" t="s">
        <v>109</v>
      </c>
      <c r="L26" s="14">
        <v>0</v>
      </c>
      <c r="M26" s="14">
        <v>0</v>
      </c>
      <c r="N26" s="14">
        <v>0</v>
      </c>
      <c r="O26" s="14">
        <v>0</v>
      </c>
      <c r="P26" s="15">
        <f t="shared" si="3"/>
        <v>0</v>
      </c>
      <c r="R26" s="359" t="s">
        <v>366</v>
      </c>
      <c r="S26" s="129">
        <v>0</v>
      </c>
      <c r="T26" s="129">
        <v>0</v>
      </c>
      <c r="U26" s="129">
        <v>0</v>
      </c>
      <c r="V26" s="129">
        <v>0</v>
      </c>
      <c r="W26" s="129">
        <v>0</v>
      </c>
      <c r="X26" s="129">
        <v>0</v>
      </c>
      <c r="Y26" s="129">
        <v>0</v>
      </c>
      <c r="Z26" s="129">
        <v>0</v>
      </c>
      <c r="AB26" s="358" t="s">
        <v>373</v>
      </c>
      <c r="AC26" s="14">
        <v>0</v>
      </c>
      <c r="AD26" s="14">
        <v>0</v>
      </c>
      <c r="AE26" s="14">
        <v>0</v>
      </c>
      <c r="AF26" s="14">
        <v>0</v>
      </c>
      <c r="AG26" s="15">
        <f t="shared" si="5"/>
        <v>0</v>
      </c>
    </row>
    <row r="27" spans="1:33" ht="26.4">
      <c r="A27" s="8" t="s">
        <v>103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10" t="s">
        <v>111</v>
      </c>
      <c r="L27" s="12"/>
      <c r="M27" s="12"/>
      <c r="N27" s="12"/>
      <c r="O27" s="11">
        <v>0</v>
      </c>
      <c r="P27" s="16">
        <f t="shared" si="3"/>
        <v>0</v>
      </c>
      <c r="R27" s="358" t="s">
        <v>367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B27" s="359" t="s">
        <v>374</v>
      </c>
      <c r="AC27" s="12"/>
      <c r="AD27" s="12"/>
      <c r="AE27" s="12"/>
      <c r="AF27" s="11">
        <v>0</v>
      </c>
      <c r="AG27" s="16">
        <f t="shared" si="5"/>
        <v>0</v>
      </c>
    </row>
    <row r="28" spans="1:33">
      <c r="A28" s="10" t="s">
        <v>105</v>
      </c>
      <c r="B28" s="11">
        <v>0</v>
      </c>
      <c r="C28" s="12"/>
      <c r="D28" s="12"/>
      <c r="E28" s="12"/>
      <c r="F28" s="11">
        <v>0</v>
      </c>
      <c r="G28" s="11">
        <v>0</v>
      </c>
      <c r="H28" s="11">
        <v>0</v>
      </c>
      <c r="I28" s="11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0</v>
      </c>
      <c r="T28" s="12"/>
      <c r="U28" s="12"/>
      <c r="V28" s="12"/>
      <c r="W28" s="11">
        <v>0</v>
      </c>
      <c r="X28" s="11">
        <v>0</v>
      </c>
      <c r="Y28" s="11">
        <v>0</v>
      </c>
      <c r="Z28" s="11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 ht="26.4">
      <c r="A29" s="10" t="s">
        <v>107</v>
      </c>
      <c r="B29" s="11">
        <v>0</v>
      </c>
      <c r="C29" s="12"/>
      <c r="D29" s="12"/>
      <c r="E29" s="12"/>
      <c r="F29" s="11">
        <v>0</v>
      </c>
      <c r="G29" s="11">
        <v>0</v>
      </c>
      <c r="H29" s="11">
        <v>0</v>
      </c>
      <c r="I29" s="11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</v>
      </c>
      <c r="T29" s="12"/>
      <c r="U29" s="12"/>
      <c r="V29" s="12"/>
      <c r="W29" s="11">
        <v>0</v>
      </c>
      <c r="X29" s="11">
        <v>0</v>
      </c>
      <c r="Y29" s="11">
        <v>0</v>
      </c>
      <c r="Z29" s="11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/>
      <c r="C30" s="12"/>
      <c r="D30" s="12"/>
      <c r="E30" s="12"/>
      <c r="F30" s="11"/>
      <c r="G30" s="11"/>
      <c r="H30" s="11"/>
      <c r="I30" s="11"/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/>
      <c r="T30" s="12"/>
      <c r="U30" s="12"/>
      <c r="V30" s="12"/>
      <c r="W30" s="11"/>
      <c r="X30" s="11"/>
      <c r="Y30" s="11"/>
      <c r="Z30" s="11"/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/>
      <c r="C31" s="12"/>
      <c r="D31" s="12"/>
      <c r="E31" s="12"/>
      <c r="F31" s="11"/>
      <c r="G31" s="11"/>
      <c r="H31" s="11"/>
      <c r="I31" s="11"/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/>
      <c r="T31" s="12"/>
      <c r="U31" s="12"/>
      <c r="V31" s="12"/>
      <c r="W31" s="11"/>
      <c r="X31" s="11"/>
      <c r="Y31" s="11"/>
      <c r="Z31" s="11"/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-10273.525171351601</v>
      </c>
      <c r="M32" s="14">
        <f>C46*21</f>
        <v>2597.9362884640832</v>
      </c>
      <c r="N32" s="14">
        <f>D46*310</f>
        <v>3839.7003268093576</v>
      </c>
      <c r="O32" s="14">
        <v>0</v>
      </c>
      <c r="P32" s="15">
        <f t="shared" si="3"/>
        <v>-3835.88855607816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-10273.525171351601</v>
      </c>
      <c r="AD32" s="14">
        <f>T46*21</f>
        <v>2597.9362884640832</v>
      </c>
      <c r="AE32" s="14">
        <f>U46*310</f>
        <v>3839.7003268093576</v>
      </c>
      <c r="AF32" s="14">
        <v>0</v>
      </c>
      <c r="AG32" s="15">
        <f t="shared" ref="AG32:AG51" si="6">SUM(AC32:AF32)</f>
        <v>-3835.88855607816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2585.38648074</v>
      </c>
      <c r="N33" s="14">
        <f>D47*310</f>
        <v>200.620475344033</v>
      </c>
      <c r="O33" s="14">
        <v>0</v>
      </c>
      <c r="P33" s="15">
        <f t="shared" si="3"/>
        <v>2786.0069560840329</v>
      </c>
      <c r="R33" s="358" t="s">
        <v>373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2585.38648074</v>
      </c>
      <c r="AE33" s="14">
        <f>U47*310</f>
        <v>200.620475344033</v>
      </c>
      <c r="AF33" s="14">
        <v>0</v>
      </c>
      <c r="AG33" s="15">
        <f t="shared" si="6"/>
        <v>2786.0069560840329</v>
      </c>
    </row>
    <row r="34" spans="1:33" ht="26.4">
      <c r="A34" s="10" t="s">
        <v>111</v>
      </c>
      <c r="B34" s="12"/>
      <c r="C34" s="12"/>
      <c r="D34" s="12"/>
      <c r="E34" s="11">
        <v>0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2510.216688</v>
      </c>
      <c r="N34" s="12"/>
      <c r="O34" s="12"/>
      <c r="P34" s="16">
        <f t="shared" si="3"/>
        <v>2510.216688</v>
      </c>
      <c r="R34" s="359" t="s">
        <v>374</v>
      </c>
      <c r="S34" s="12"/>
      <c r="T34" s="12"/>
      <c r="U34" s="12"/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2510.216688</v>
      </c>
      <c r="AE34" s="12"/>
      <c r="AF34" s="12"/>
      <c r="AG34" s="16">
        <f t="shared" si="6"/>
        <v>2510.216688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75.169792740000005</v>
      </c>
      <c r="N35" s="11">
        <f>D49*310</f>
        <v>200.620475344033</v>
      </c>
      <c r="O35" s="12"/>
      <c r="P35" s="16">
        <f t="shared" si="3"/>
        <v>275.79026808403302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75.169792740000005</v>
      </c>
      <c r="AE35" s="11">
        <f>U49*310</f>
        <v>200.620475344033</v>
      </c>
      <c r="AF35" s="12"/>
      <c r="AG35" s="16">
        <f t="shared" si="6"/>
        <v>275.79026808403302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-10266.1202175781</v>
      </c>
      <c r="M36" s="14">
        <v>0</v>
      </c>
      <c r="N36" s="14">
        <v>0</v>
      </c>
      <c r="O36" s="14">
        <v>0</v>
      </c>
      <c r="P36" s="15">
        <f t="shared" si="3"/>
        <v>-10266.1202175781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-10266.1202175781</v>
      </c>
      <c r="AD36" s="14">
        <v>0</v>
      </c>
      <c r="AE36" s="14">
        <v>0</v>
      </c>
      <c r="AF36" s="14">
        <v>0</v>
      </c>
      <c r="AG36" s="15">
        <f t="shared" si="6"/>
        <v>-10266.1202175781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-6850.8497509114304</v>
      </c>
      <c r="M37" s="12"/>
      <c r="N37" s="12"/>
      <c r="O37" s="12"/>
      <c r="P37" s="16">
        <f t="shared" si="3"/>
        <v>-6850.8497509114304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-6850.8497509114304</v>
      </c>
      <c r="AD37" s="12"/>
      <c r="AE37" s="12"/>
      <c r="AF37" s="12"/>
      <c r="AG37" s="16">
        <f t="shared" si="6"/>
        <v>-6850.8497509114304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-3415.27046666667</v>
      </c>
      <c r="M38" s="12"/>
      <c r="N38" s="12"/>
      <c r="O38" s="12"/>
      <c r="P38" s="16">
        <f t="shared" si="3"/>
        <v>-3415.27046666667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-3415.27046666667</v>
      </c>
      <c r="AD38" s="12"/>
      <c r="AE38" s="12"/>
      <c r="AF38" s="12"/>
      <c r="AG38" s="16">
        <f t="shared" si="6"/>
        <v>-3415.27046666667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12.549807724081992</v>
      </c>
      <c r="N39" s="14">
        <f>D57*310</f>
        <v>3639.0798514653338</v>
      </c>
      <c r="O39" s="14">
        <v>0</v>
      </c>
      <c r="P39" s="15">
        <f t="shared" si="3"/>
        <v>3651.6296591894156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12.549807724081992</v>
      </c>
      <c r="AE39" s="14">
        <f>U57*310</f>
        <v>3639.0798514653338</v>
      </c>
      <c r="AF39" s="14">
        <v>0</v>
      </c>
      <c r="AG39" s="15">
        <f t="shared" si="6"/>
        <v>3651.6296591894156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6.9611705100000005</v>
      </c>
      <c r="N40" s="11">
        <f>D58*310</f>
        <v>2.6642364719999998</v>
      </c>
      <c r="O40" s="12"/>
      <c r="P40" s="16">
        <f t="shared" si="3"/>
        <v>9.6254069820000012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6.9611705100000005</v>
      </c>
      <c r="AE40" s="11">
        <f>U58*310</f>
        <v>2.6642364719999998</v>
      </c>
      <c r="AF40" s="12"/>
      <c r="AG40" s="16">
        <f t="shared" si="6"/>
        <v>9.6254069820000012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2633.5579702135033</v>
      </c>
      <c r="O41" s="12"/>
      <c r="P41" s="16">
        <f t="shared" si="3"/>
        <v>2633.5579702135033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2633.5579702135033</v>
      </c>
      <c r="AF41" s="12"/>
      <c r="AG41" s="16">
        <f t="shared" si="6"/>
        <v>2633.5579702135033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909.99647535088593</v>
      </c>
      <c r="O42" s="12"/>
      <c r="P42" s="16">
        <f t="shared" si="3"/>
        <v>909.99647535088593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909.99647535088593</v>
      </c>
      <c r="AF42" s="12"/>
      <c r="AG42" s="16">
        <f t="shared" si="6"/>
        <v>909.99647535088593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5.5399999999999998E-3</v>
      </c>
      <c r="G43" s="9">
        <v>3.0460000000000001E-2</v>
      </c>
      <c r="H43" s="9">
        <v>6.5901699999999996</v>
      </c>
      <c r="I43" s="9">
        <v>1.11E-2</v>
      </c>
      <c r="K43" s="10" t="s">
        <v>110</v>
      </c>
      <c r="L43" s="12"/>
      <c r="M43" s="12"/>
      <c r="N43" s="11">
        <f>D61*310</f>
        <v>92.861169428932072</v>
      </c>
      <c r="O43" s="12"/>
      <c r="P43" s="16">
        <f t="shared" si="3"/>
        <v>92.861169428932072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5.5399999999999998E-3</v>
      </c>
      <c r="X43" s="9">
        <v>3.0460000000000001E-2</v>
      </c>
      <c r="Y43" s="9">
        <v>6.5901699999999996</v>
      </c>
      <c r="Z43" s="9">
        <v>1.11E-2</v>
      </c>
      <c r="AB43" s="359" t="s">
        <v>399</v>
      </c>
      <c r="AC43" s="12"/>
      <c r="AD43" s="12"/>
      <c r="AE43" s="11">
        <f>U61*310</f>
        <v>92.861169428932072</v>
      </c>
      <c r="AF43" s="12"/>
      <c r="AG43" s="16">
        <f t="shared" si="6"/>
        <v>92.861169428932072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5.5399999999999998E-3</v>
      </c>
      <c r="G44" s="11">
        <v>3.0460000000000001E-2</v>
      </c>
      <c r="H44" s="11">
        <v>1.108E-2</v>
      </c>
      <c r="I44" s="11">
        <v>1.11E-2</v>
      </c>
      <c r="K44" s="10" t="s">
        <v>112</v>
      </c>
      <c r="L44" s="12"/>
      <c r="M44" s="11">
        <f>C62*21</f>
        <v>5.5886372140819924</v>
      </c>
      <c r="N44" s="12"/>
      <c r="O44" s="12"/>
      <c r="P44" s="16">
        <f t="shared" si="3"/>
        <v>5.5886372140819924</v>
      </c>
      <c r="R44" s="359" t="s">
        <v>382</v>
      </c>
      <c r="S44" s="11">
        <v>0</v>
      </c>
      <c r="T44" s="11">
        <v>0</v>
      </c>
      <c r="U44" s="12"/>
      <c r="V44" s="12"/>
      <c r="W44" s="11">
        <v>5.5399999999999998E-3</v>
      </c>
      <c r="X44" s="11">
        <v>3.0460000000000001E-2</v>
      </c>
      <c r="Y44" s="11">
        <v>1.108E-2</v>
      </c>
      <c r="Z44" s="11">
        <v>1.11E-2</v>
      </c>
      <c r="AB44" s="359" t="s">
        <v>400</v>
      </c>
      <c r="AC44" s="12"/>
      <c r="AD44" s="11">
        <f>T62*21</f>
        <v>5.5886372140819924</v>
      </c>
      <c r="AE44" s="12"/>
      <c r="AF44" s="12"/>
      <c r="AG44" s="16">
        <f t="shared" si="6"/>
        <v>5.5886372140819924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6.5790899999999999</v>
      </c>
      <c r="I45" s="11">
        <v>0</v>
      </c>
      <c r="K45" s="8" t="s">
        <v>114</v>
      </c>
      <c r="L45" s="14">
        <v>-7.4049537734699902</v>
      </c>
      <c r="M45" s="14">
        <v>0</v>
      </c>
      <c r="N45" s="14">
        <v>0</v>
      </c>
      <c r="O45" s="14">
        <v>0</v>
      </c>
      <c r="P45" s="15">
        <f t="shared" si="3"/>
        <v>-7.4049537734699902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6.5790899999999999</v>
      </c>
      <c r="Z45" s="11">
        <v>0</v>
      </c>
      <c r="AB45" s="358" t="s">
        <v>401</v>
      </c>
      <c r="AC45" s="14">
        <v>-7.4049537734699902</v>
      </c>
      <c r="AD45" s="14">
        <v>0</v>
      </c>
      <c r="AE45" s="14">
        <v>0</v>
      </c>
      <c r="AF45" s="14">
        <v>0</v>
      </c>
      <c r="AG45" s="15">
        <f t="shared" si="6"/>
        <v>-7.4049537734699902</v>
      </c>
    </row>
    <row r="46" spans="1:33" ht="26.4">
      <c r="A46" s="8" t="s">
        <v>75</v>
      </c>
      <c r="B46" s="9">
        <v>-10273.525171351601</v>
      </c>
      <c r="C46" s="9">
        <v>123.711251831623</v>
      </c>
      <c r="D46" s="9">
        <v>12.386130086481799</v>
      </c>
      <c r="E46" s="9">
        <v>0</v>
      </c>
      <c r="F46" s="9">
        <v>0.30692723999999999</v>
      </c>
      <c r="G46" s="9">
        <v>11.294915700000001</v>
      </c>
      <c r="H46" s="9">
        <v>0</v>
      </c>
      <c r="I46" s="9">
        <v>0</v>
      </c>
      <c r="K46" s="10" t="s">
        <v>116</v>
      </c>
      <c r="L46" s="11">
        <v>-7.4049537734699902</v>
      </c>
      <c r="M46" s="12"/>
      <c r="N46" s="12"/>
      <c r="O46" s="12"/>
      <c r="P46" s="16">
        <f t="shared" si="3"/>
        <v>-7.4049537734699902</v>
      </c>
      <c r="R46" s="358" t="s">
        <v>384</v>
      </c>
      <c r="S46" s="9">
        <v>-10273.525171351601</v>
      </c>
      <c r="T46" s="9">
        <v>123.711251831623</v>
      </c>
      <c r="U46" s="9">
        <v>12.386130086481799</v>
      </c>
      <c r="V46" s="9">
        <v>0</v>
      </c>
      <c r="W46" s="9">
        <v>0.30692723999999999</v>
      </c>
      <c r="X46" s="9">
        <v>11.294915700000001</v>
      </c>
      <c r="Y46" s="9">
        <v>0</v>
      </c>
      <c r="Z46" s="9">
        <v>0</v>
      </c>
      <c r="AB46" s="359" t="s">
        <v>402</v>
      </c>
      <c r="AC46" s="11">
        <v>-7.4049537734699902</v>
      </c>
      <c r="AD46" s="12"/>
      <c r="AE46" s="12"/>
      <c r="AF46" s="12"/>
      <c r="AG46" s="16">
        <f t="shared" si="6"/>
        <v>-7.4049537734699902</v>
      </c>
    </row>
    <row r="47" spans="1:33">
      <c r="A47" s="8" t="s">
        <v>79</v>
      </c>
      <c r="B47" s="9">
        <v>0</v>
      </c>
      <c r="C47" s="9">
        <v>123.11364193999999</v>
      </c>
      <c r="D47" s="9">
        <v>0.64716282369042899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3.5328458880000002</v>
      </c>
      <c r="M47" s="14">
        <f>C65*21</f>
        <v>380.2838099753364</v>
      </c>
      <c r="N47" s="14">
        <f>D65*310</f>
        <v>67.865142570994323</v>
      </c>
      <c r="O47" s="14">
        <v>0</v>
      </c>
      <c r="P47" s="15">
        <f t="shared" si="3"/>
        <v>451.68179843433074</v>
      </c>
      <c r="R47" s="358" t="s">
        <v>385</v>
      </c>
      <c r="S47" s="9">
        <v>0</v>
      </c>
      <c r="T47" s="9">
        <v>123.11364193999999</v>
      </c>
      <c r="U47" s="9">
        <v>0.64716282369042899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3.5328458880000002</v>
      </c>
      <c r="AD47" s="14">
        <f>T65*21</f>
        <v>380.2838099753364</v>
      </c>
      <c r="AE47" s="14">
        <f>U65*310</f>
        <v>67.865142570994323</v>
      </c>
      <c r="AF47" s="14">
        <v>0</v>
      </c>
      <c r="AG47" s="15">
        <f t="shared" si="6"/>
        <v>451.68179843433074</v>
      </c>
    </row>
    <row r="48" spans="1:33">
      <c r="A48" s="10" t="s">
        <v>83</v>
      </c>
      <c r="B48" s="12"/>
      <c r="C48" s="11">
        <v>119.534128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218.4455616239064</v>
      </c>
      <c r="N48" s="13">
        <v>0</v>
      </c>
      <c r="O48" s="13">
        <v>0</v>
      </c>
      <c r="P48" s="16">
        <f t="shared" si="3"/>
        <v>218.4455616239064</v>
      </c>
      <c r="R48" s="359" t="s">
        <v>386</v>
      </c>
      <c r="S48" s="12"/>
      <c r="T48" s="11">
        <v>119.534128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218.4455616239064</v>
      </c>
      <c r="AE48" s="13">
        <v>0</v>
      </c>
      <c r="AF48" s="13">
        <v>0</v>
      </c>
      <c r="AG48" s="16">
        <f t="shared" si="6"/>
        <v>218.4455616239064</v>
      </c>
    </row>
    <row r="49" spans="1:33">
      <c r="A49" s="10" t="s">
        <v>87</v>
      </c>
      <c r="B49" s="12"/>
      <c r="C49" s="11">
        <v>3.57951394</v>
      </c>
      <c r="D49" s="11">
        <v>0.64716282369042899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2.1693000000000002</v>
      </c>
      <c r="N49" s="13">
        <f>D67*310</f>
        <v>1.9213800000000001</v>
      </c>
      <c r="O49" s="13">
        <v>0</v>
      </c>
      <c r="P49" s="16">
        <f t="shared" si="3"/>
        <v>4.0906800000000008</v>
      </c>
      <c r="R49" s="359" t="s">
        <v>387</v>
      </c>
      <c r="S49" s="12"/>
      <c r="T49" s="11">
        <v>3.57951394</v>
      </c>
      <c r="U49" s="11">
        <v>0.64716282369042899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2.1693000000000002</v>
      </c>
      <c r="AE49" s="13">
        <f>U67*310</f>
        <v>1.9213800000000001</v>
      </c>
      <c r="AF49" s="13">
        <v>0</v>
      </c>
      <c r="AG49" s="16">
        <f t="shared" si="6"/>
        <v>4.0906800000000008</v>
      </c>
    </row>
    <row r="50" spans="1:33" ht="26.4">
      <c r="A50" s="8" t="s">
        <v>91</v>
      </c>
      <c r="B50" s="9">
        <v>-10266.1202175781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3.5328458880000002</v>
      </c>
      <c r="M50" s="13">
        <f>C68*21</f>
        <v>10.687950000000001</v>
      </c>
      <c r="N50" s="13">
        <f>D68*310</f>
        <v>2.839941</v>
      </c>
      <c r="O50" s="13">
        <v>0</v>
      </c>
      <c r="P50" s="16">
        <f t="shared" si="3"/>
        <v>17.060736888000001</v>
      </c>
      <c r="R50" s="358" t="s">
        <v>388</v>
      </c>
      <c r="S50" s="9">
        <v>-10266.1202175781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3.5328458880000002</v>
      </c>
      <c r="AD50" s="13">
        <f>T68*21</f>
        <v>10.687950000000001</v>
      </c>
      <c r="AE50" s="13">
        <f>U68*310</f>
        <v>2.839941</v>
      </c>
      <c r="AF50" s="13">
        <v>0</v>
      </c>
      <c r="AG50" s="16">
        <f t="shared" si="6"/>
        <v>17.060736888000001</v>
      </c>
    </row>
    <row r="51" spans="1:33">
      <c r="A51" s="10" t="s">
        <v>95</v>
      </c>
      <c r="B51" s="11">
        <v>-6850.8497509114304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148.98099835143</v>
      </c>
      <c r="N51" s="13">
        <f>D69*310</f>
        <v>63.103821570994334</v>
      </c>
      <c r="O51" s="13">
        <v>0</v>
      </c>
      <c r="P51" s="16">
        <f t="shared" si="3"/>
        <v>212.08481992242434</v>
      </c>
      <c r="R51" s="359" t="s">
        <v>389</v>
      </c>
      <c r="S51" s="11">
        <v>-6850.8497509114304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148.98099835143</v>
      </c>
      <c r="AE51" s="13">
        <f>U69*310</f>
        <v>63.103821570994334</v>
      </c>
      <c r="AF51" s="13">
        <v>0</v>
      </c>
      <c r="AG51" s="16">
        <f t="shared" si="6"/>
        <v>212.08481992242434</v>
      </c>
    </row>
    <row r="52" spans="1:33">
      <c r="A52" s="10" t="s">
        <v>98</v>
      </c>
      <c r="B52" s="11">
        <v>-3415.27046666667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-3415.27046666667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366.25729139999999</v>
      </c>
      <c r="M54" s="9">
        <f>C72*21</f>
        <v>5.3786035800000007E-2</v>
      </c>
      <c r="N54" s="9">
        <f>D72*310</f>
        <v>3.175937352</v>
      </c>
      <c r="O54" s="9">
        <v>0</v>
      </c>
      <c r="P54" s="16">
        <f t="shared" si="3"/>
        <v>369.48701478779998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366.25729139999999</v>
      </c>
      <c r="AD54" s="9">
        <f>T72*21</f>
        <v>5.3786035800000007E-2</v>
      </c>
      <c r="AE54" s="9">
        <f>U72*310</f>
        <v>3.175937352</v>
      </c>
      <c r="AF54" s="9">
        <v>0</v>
      </c>
      <c r="AG54" s="16">
        <f t="shared" ref="AG54:AG56" si="7">SUM(AC54:AF54)</f>
        <v>369.48701478779998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366.25729139999999</v>
      </c>
      <c r="M55" s="11">
        <f>C73*21</f>
        <v>5.3786035800000007E-2</v>
      </c>
      <c r="N55" s="11">
        <f>D73*310</f>
        <v>3.175937352</v>
      </c>
      <c r="O55" s="12"/>
      <c r="P55" s="16">
        <f t="shared" si="3"/>
        <v>369.48701478779998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366.25729139999999</v>
      </c>
      <c r="AD55" s="11">
        <f>T73*21</f>
        <v>5.3786035800000007E-2</v>
      </c>
      <c r="AE55" s="11">
        <f>U73*310</f>
        <v>3.175937352</v>
      </c>
      <c r="AF55" s="12"/>
      <c r="AG55" s="16">
        <f t="shared" si="7"/>
        <v>369.48701478779998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0.59760989162295197</v>
      </c>
      <c r="D57" s="9">
        <v>11.7389672627914</v>
      </c>
      <c r="E57" s="9">
        <v>0</v>
      </c>
      <c r="F57" s="9">
        <v>0.30692723999999999</v>
      </c>
      <c r="G57" s="9">
        <v>11.294915700000001</v>
      </c>
      <c r="H57" s="9">
        <v>0</v>
      </c>
      <c r="I57" s="9">
        <v>0</v>
      </c>
      <c r="L57" s="17">
        <f>C57*21</f>
        <v>12.549807724081992</v>
      </c>
      <c r="M57" s="17">
        <f>D57*310</f>
        <v>3639.0798514653338</v>
      </c>
      <c r="P57" s="17">
        <f>SUM(L57:O57)</f>
        <v>3651.6296591894156</v>
      </c>
      <c r="R57" s="358" t="s">
        <v>395</v>
      </c>
      <c r="S57" s="9">
        <v>0</v>
      </c>
      <c r="T57" s="9">
        <v>0.59760989162295197</v>
      </c>
      <c r="U57" s="9">
        <v>11.7389672627914</v>
      </c>
      <c r="V57" s="9">
        <v>0</v>
      </c>
      <c r="W57" s="9">
        <v>0.30692723999999999</v>
      </c>
      <c r="X57" s="9">
        <v>11.294915700000001</v>
      </c>
      <c r="Y57" s="9">
        <v>0</v>
      </c>
      <c r="Z57" s="9">
        <v>0</v>
      </c>
      <c r="AC57" s="17">
        <f>T57*21</f>
        <v>12.549807724081992</v>
      </c>
      <c r="AD57" s="17">
        <f>U57*310</f>
        <v>3639.0798514653338</v>
      </c>
      <c r="AG57" s="17">
        <f>SUM(AC57:AF57)</f>
        <v>3651.6296591894156</v>
      </c>
    </row>
    <row r="58" spans="1:33">
      <c r="A58" s="10" t="s">
        <v>104</v>
      </c>
      <c r="B58" s="12"/>
      <c r="C58" s="11">
        <v>0.33148431</v>
      </c>
      <c r="D58" s="11">
        <v>8.5943111999999995E-3</v>
      </c>
      <c r="E58" s="12"/>
      <c r="F58" s="11">
        <v>0.30692723999999999</v>
      </c>
      <c r="G58" s="11">
        <v>11.294915700000001</v>
      </c>
      <c r="H58" s="11">
        <v>0</v>
      </c>
      <c r="I58" s="11">
        <v>0</v>
      </c>
      <c r="R58" s="359" t="s">
        <v>396</v>
      </c>
      <c r="S58" s="12"/>
      <c r="T58" s="11">
        <v>0.33148431</v>
      </c>
      <c r="U58" s="11">
        <v>8.5943111999999995E-3</v>
      </c>
      <c r="V58" s="12"/>
      <c r="W58" s="11">
        <v>0.30692723999999999</v>
      </c>
      <c r="X58" s="11">
        <v>11.294915700000001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8.4953482910113003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8.4953482910113003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2.9354725011318901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2.9354725011318901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0.29955215944816799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0.29955215944816799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0.26612558162295202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0.26612558162295202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-7.4049537734699902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-7.4049537734699902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-7.4049537734699902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-7.4049537734699902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3.5328458880000002</v>
      </c>
      <c r="C65" s="9">
        <v>18.108752855968401</v>
      </c>
      <c r="D65" s="9">
        <v>0.21891981474514299</v>
      </c>
      <c r="E65" s="9">
        <v>0</v>
      </c>
      <c r="F65" s="9">
        <v>0.249</v>
      </c>
      <c r="G65" s="9">
        <v>4.3730000000000002</v>
      </c>
      <c r="H65" s="9">
        <v>9.6000000000000002E-2</v>
      </c>
      <c r="I65" s="9">
        <v>8.9999999999999993E-3</v>
      </c>
      <c r="R65" s="358" t="s">
        <v>403</v>
      </c>
      <c r="S65" s="9">
        <v>3.5328458880000002</v>
      </c>
      <c r="T65" s="9">
        <v>18.108752855968401</v>
      </c>
      <c r="U65" s="9">
        <v>0.21891981474514299</v>
      </c>
      <c r="V65" s="9">
        <v>0</v>
      </c>
      <c r="W65" s="9">
        <v>0.249</v>
      </c>
      <c r="X65" s="9">
        <v>4.3730000000000002</v>
      </c>
      <c r="Y65" s="9">
        <v>9.6000000000000002E-2</v>
      </c>
      <c r="Z65" s="9">
        <v>8.9999999999999993E-3</v>
      </c>
    </row>
    <row r="66" spans="1:26">
      <c r="A66" s="10" t="s">
        <v>80</v>
      </c>
      <c r="B66" s="13">
        <v>0</v>
      </c>
      <c r="C66" s="13">
        <v>10.4021696011384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10.4021696011384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0.1033</v>
      </c>
      <c r="D67" s="13">
        <v>6.1980000000000004E-3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0.1033</v>
      </c>
      <c r="U67" s="13">
        <v>6.1980000000000004E-3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3.5328458880000002</v>
      </c>
      <c r="C68" s="13">
        <v>0.50895000000000001</v>
      </c>
      <c r="D68" s="13">
        <v>9.1611000000000001E-3</v>
      </c>
      <c r="E68" s="13">
        <v>0</v>
      </c>
      <c r="F68" s="13">
        <v>0.249</v>
      </c>
      <c r="G68" s="13">
        <v>4.3730000000000002</v>
      </c>
      <c r="H68" s="13">
        <v>9.6000000000000002E-2</v>
      </c>
      <c r="I68" s="13">
        <v>8.9999999999999993E-3</v>
      </c>
      <c r="R68" s="358" t="s">
        <v>406</v>
      </c>
      <c r="S68" s="13">
        <v>3.5328458880000002</v>
      </c>
      <c r="T68" s="13">
        <v>0.50895000000000001</v>
      </c>
      <c r="U68" s="13">
        <v>9.1611000000000001E-3</v>
      </c>
      <c r="V68" s="13">
        <v>0</v>
      </c>
      <c r="W68" s="13">
        <v>0.249</v>
      </c>
      <c r="X68" s="13">
        <v>4.3730000000000002</v>
      </c>
      <c r="Y68" s="13">
        <v>9.6000000000000002E-2</v>
      </c>
      <c r="Z68" s="13">
        <v>8.9999999999999993E-3</v>
      </c>
    </row>
    <row r="69" spans="1:26">
      <c r="A69" s="10" t="s">
        <v>92</v>
      </c>
      <c r="B69" s="13">
        <v>0</v>
      </c>
      <c r="C69" s="13">
        <v>7.0943332548300004</v>
      </c>
      <c r="D69" s="13">
        <v>0.20356071474514301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7.0943332548300004</v>
      </c>
      <c r="U69" s="13">
        <v>0.20356071474514301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366.25729139999999</v>
      </c>
      <c r="C72" s="9">
        <v>2.5612398000000001E-3</v>
      </c>
      <c r="D72" s="9">
        <v>1.0244959200000001E-2</v>
      </c>
      <c r="E72" s="9">
        <v>0</v>
      </c>
      <c r="F72" s="9">
        <v>1.661</v>
      </c>
      <c r="G72" s="9">
        <v>1.097</v>
      </c>
      <c r="H72" s="9">
        <v>0.21840000000000001</v>
      </c>
      <c r="I72" s="9">
        <v>9.7600000000000006E-2</v>
      </c>
      <c r="R72" s="358" t="s">
        <v>409</v>
      </c>
      <c r="S72" s="9">
        <v>366.25729139999999</v>
      </c>
      <c r="T72" s="9">
        <v>2.5612398000000001E-3</v>
      </c>
      <c r="U72" s="9">
        <v>1.0244959200000001E-2</v>
      </c>
      <c r="V72" s="9">
        <v>0</v>
      </c>
      <c r="W72" s="9">
        <v>1.661</v>
      </c>
      <c r="X72" s="9">
        <v>1.097</v>
      </c>
      <c r="Y72" s="9">
        <v>0.21840000000000001</v>
      </c>
      <c r="Z72" s="9">
        <v>9.7600000000000006E-2</v>
      </c>
    </row>
    <row r="73" spans="1:26" ht="26.4">
      <c r="A73" s="10" t="s">
        <v>159</v>
      </c>
      <c r="B73" s="11">
        <v>366.25729139999999</v>
      </c>
      <c r="C73" s="11">
        <v>2.5612398000000001E-3</v>
      </c>
      <c r="D73" s="11">
        <v>1.0244959200000001E-2</v>
      </c>
      <c r="E73" s="12"/>
      <c r="F73" s="11">
        <v>1.661</v>
      </c>
      <c r="G73" s="11">
        <v>1.097</v>
      </c>
      <c r="H73" s="11">
        <v>0.21840000000000001</v>
      </c>
      <c r="I73" s="11">
        <v>9.7600000000000006E-2</v>
      </c>
      <c r="R73" s="359" t="s">
        <v>410</v>
      </c>
      <c r="S73" s="11">
        <v>366.25729139999999</v>
      </c>
      <c r="T73" s="11">
        <v>2.5612398000000001E-3</v>
      </c>
      <c r="U73" s="11">
        <v>1.0244959200000001E-2</v>
      </c>
      <c r="V73" s="12"/>
      <c r="W73" s="11">
        <v>1.661</v>
      </c>
      <c r="X73" s="11">
        <v>1.097</v>
      </c>
      <c r="Y73" s="11">
        <v>0.21840000000000001</v>
      </c>
      <c r="Z73" s="11">
        <v>9.7600000000000006E-2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Q35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6.4414062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6.4414062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162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7631.2251524965104</v>
      </c>
      <c r="C4" s="9">
        <v>176.40417215587499</v>
      </c>
      <c r="D4" s="9">
        <v>14.0527660187274</v>
      </c>
      <c r="E4" s="9">
        <v>0</v>
      </c>
      <c r="F4" s="9">
        <v>42.883585744000001</v>
      </c>
      <c r="G4" s="9">
        <v>310.61828203099998</v>
      </c>
      <c r="H4" s="9">
        <v>53.264969764</v>
      </c>
      <c r="I4" s="9">
        <v>86.023620643000001</v>
      </c>
      <c r="K4" s="8" t="s">
        <v>138</v>
      </c>
      <c r="L4" s="14">
        <v>7631.2251524965104</v>
      </c>
      <c r="M4" s="14">
        <f>C4*21</f>
        <v>3704.4876152733746</v>
      </c>
      <c r="N4" s="14">
        <f t="shared" ref="N4:N10" si="0">D4*310</f>
        <v>4356.357465805494</v>
      </c>
      <c r="O4" s="14">
        <v>0</v>
      </c>
      <c r="P4" s="15">
        <f>SUM(L4:O4)</f>
        <v>15692.070233575378</v>
      </c>
      <c r="Q4" s="17"/>
      <c r="R4" s="358" t="s">
        <v>344</v>
      </c>
      <c r="S4" s="9">
        <v>7631.2251524965104</v>
      </c>
      <c r="T4" s="9">
        <v>176.40417215587499</v>
      </c>
      <c r="U4" s="9">
        <v>14.0527660187274</v>
      </c>
      <c r="V4" s="9">
        <v>0</v>
      </c>
      <c r="W4" s="9">
        <v>42.883585744000001</v>
      </c>
      <c r="X4" s="9">
        <v>310.61828203099998</v>
      </c>
      <c r="Y4" s="9">
        <v>53.264969764</v>
      </c>
      <c r="Z4" s="9">
        <v>86.023620643000001</v>
      </c>
      <c r="AB4" s="358" t="s">
        <v>344</v>
      </c>
      <c r="AC4" s="14">
        <v>7631.2251524965104</v>
      </c>
      <c r="AD4" s="14">
        <f>T4*21</f>
        <v>3704.4876152733746</v>
      </c>
      <c r="AE4" s="14">
        <f t="shared" ref="AE4:AE10" si="1">U4*310</f>
        <v>4356.357465805494</v>
      </c>
      <c r="AF4" s="14">
        <v>0</v>
      </c>
      <c r="AG4" s="15">
        <f>SUM(AC4:AF4)</f>
        <v>15692.070233575378</v>
      </c>
    </row>
    <row r="5" spans="1:33">
      <c r="A5" s="8" t="s">
        <v>73</v>
      </c>
      <c r="B5" s="9">
        <v>17092.313170552599</v>
      </c>
      <c r="C5" s="9">
        <v>36.944073894909998</v>
      </c>
      <c r="D5" s="9">
        <v>0.63027095493399998</v>
      </c>
      <c r="E5" s="9">
        <v>0</v>
      </c>
      <c r="F5" s="9">
        <v>42.246428383999998</v>
      </c>
      <c r="G5" s="9">
        <v>294.39469667100002</v>
      </c>
      <c r="H5" s="9">
        <v>46.589369763999997</v>
      </c>
      <c r="I5" s="9">
        <v>86.005120642999998</v>
      </c>
      <c r="K5" s="8" t="s">
        <v>73</v>
      </c>
      <c r="L5" s="14">
        <v>17092.313170552599</v>
      </c>
      <c r="M5" s="14">
        <f t="shared" ref="M5:M10" si="2">C5*21</f>
        <v>775.82555179310998</v>
      </c>
      <c r="N5" s="14">
        <f t="shared" si="0"/>
        <v>195.38399602953999</v>
      </c>
      <c r="O5" s="14">
        <v>0</v>
      </c>
      <c r="P5" s="15">
        <f t="shared" ref="P5:P56" si="3">SUM(L5:O5)</f>
        <v>18063.52271837525</v>
      </c>
      <c r="R5" s="358" t="s">
        <v>345</v>
      </c>
      <c r="S5" s="9">
        <v>17092.313170552599</v>
      </c>
      <c r="T5" s="9">
        <v>36.944073894909998</v>
      </c>
      <c r="U5" s="9">
        <v>0.63027095493399998</v>
      </c>
      <c r="V5" s="9">
        <v>0</v>
      </c>
      <c r="W5" s="9">
        <v>42.246428383999998</v>
      </c>
      <c r="X5" s="9">
        <v>294.39469667100002</v>
      </c>
      <c r="Y5" s="9">
        <v>46.589369763999997</v>
      </c>
      <c r="Z5" s="9">
        <v>86.005120642999998</v>
      </c>
      <c r="AB5" s="358" t="s">
        <v>345</v>
      </c>
      <c r="AC5" s="14">
        <v>17092.313170552599</v>
      </c>
      <c r="AD5" s="14">
        <f t="shared" ref="AD5:AD10" si="4">T5*21</f>
        <v>775.82555179310998</v>
      </c>
      <c r="AE5" s="14">
        <f t="shared" si="1"/>
        <v>195.38399602953999</v>
      </c>
      <c r="AF5" s="14">
        <v>0</v>
      </c>
      <c r="AG5" s="15">
        <f t="shared" ref="AG5:AG30" si="5">SUM(AC5:AF5)</f>
        <v>18063.52271837525</v>
      </c>
    </row>
    <row r="6" spans="1:33">
      <c r="A6" s="8" t="s">
        <v>77</v>
      </c>
      <c r="B6" s="9">
        <v>17054.718918908002</v>
      </c>
      <c r="C6" s="9">
        <v>14.40592853509</v>
      </c>
      <c r="D6" s="9">
        <v>0.63027095493399998</v>
      </c>
      <c r="E6" s="9">
        <v>0</v>
      </c>
      <c r="F6" s="9">
        <v>42.246428383999998</v>
      </c>
      <c r="G6" s="9">
        <v>294.39469667100002</v>
      </c>
      <c r="H6" s="9">
        <v>33.730669763999998</v>
      </c>
      <c r="I6" s="9">
        <v>86.005120642999998</v>
      </c>
      <c r="K6" s="8" t="s">
        <v>77</v>
      </c>
      <c r="L6" s="14">
        <v>17054.718918908002</v>
      </c>
      <c r="M6" s="14">
        <f t="shared" si="2"/>
        <v>302.52449923688999</v>
      </c>
      <c r="N6" s="14">
        <f t="shared" si="0"/>
        <v>195.38399602953999</v>
      </c>
      <c r="O6" s="14">
        <v>0</v>
      </c>
      <c r="P6" s="15">
        <f t="shared" si="3"/>
        <v>17552.627414174432</v>
      </c>
      <c r="R6" s="358" t="s">
        <v>346</v>
      </c>
      <c r="S6" s="9">
        <v>17054.718918908002</v>
      </c>
      <c r="T6" s="9">
        <v>14.40592853509</v>
      </c>
      <c r="U6" s="9">
        <v>0.63027095493399998</v>
      </c>
      <c r="V6" s="9">
        <v>0</v>
      </c>
      <c r="W6" s="9">
        <v>42.246428383999998</v>
      </c>
      <c r="X6" s="9">
        <v>294.39469667100002</v>
      </c>
      <c r="Y6" s="9">
        <v>33.730669763999998</v>
      </c>
      <c r="Z6" s="9">
        <v>86.005120642999998</v>
      </c>
      <c r="AB6" s="358" t="s">
        <v>346</v>
      </c>
      <c r="AC6" s="14">
        <v>17054.718918908002</v>
      </c>
      <c r="AD6" s="14">
        <f t="shared" si="4"/>
        <v>302.52449923688999</v>
      </c>
      <c r="AE6" s="14">
        <f t="shared" si="1"/>
        <v>195.38399602953999</v>
      </c>
      <c r="AF6" s="14">
        <v>0</v>
      </c>
      <c r="AG6" s="15">
        <f t="shared" si="5"/>
        <v>17552.627414174432</v>
      </c>
    </row>
    <row r="7" spans="1:33">
      <c r="A7" s="10" t="s">
        <v>81</v>
      </c>
      <c r="B7" s="11">
        <v>7697.9088837999998</v>
      </c>
      <c r="C7" s="11">
        <v>0.15663158599999999</v>
      </c>
      <c r="D7" s="11">
        <v>7.1748302999999999E-2</v>
      </c>
      <c r="E7" s="12"/>
      <c r="F7" s="11">
        <v>12.289208208</v>
      </c>
      <c r="G7" s="11">
        <v>7.9663623279999998</v>
      </c>
      <c r="H7" s="11">
        <v>1.726360248</v>
      </c>
      <c r="I7" s="11">
        <v>44.523626350000001</v>
      </c>
      <c r="K7" s="10" t="s">
        <v>81</v>
      </c>
      <c r="L7" s="11">
        <v>7697.9088837999998</v>
      </c>
      <c r="M7" s="13">
        <f t="shared" si="2"/>
        <v>3.2892633059999996</v>
      </c>
      <c r="N7" s="11">
        <f t="shared" si="0"/>
        <v>22.24197393</v>
      </c>
      <c r="O7" s="12"/>
      <c r="P7" s="16">
        <f t="shared" si="3"/>
        <v>7723.4401210360002</v>
      </c>
      <c r="R7" s="359" t="s">
        <v>347</v>
      </c>
      <c r="S7" s="11">
        <v>7697.9088837999998</v>
      </c>
      <c r="T7" s="11">
        <v>0.15663158599999999</v>
      </c>
      <c r="U7" s="11">
        <v>7.1748302999999999E-2</v>
      </c>
      <c r="V7" s="12"/>
      <c r="W7" s="11">
        <v>12.289208208</v>
      </c>
      <c r="X7" s="11">
        <v>7.9663623279999998</v>
      </c>
      <c r="Y7" s="11">
        <v>1.726360248</v>
      </c>
      <c r="Z7" s="11">
        <v>44.523626350000001</v>
      </c>
      <c r="AB7" s="359" t="s">
        <v>347</v>
      </c>
      <c r="AC7" s="11">
        <v>7697.9088837999998</v>
      </c>
      <c r="AD7" s="13">
        <f t="shared" si="4"/>
        <v>3.2892633059999996</v>
      </c>
      <c r="AE7" s="11">
        <f t="shared" si="1"/>
        <v>22.24197393</v>
      </c>
      <c r="AF7" s="12"/>
      <c r="AG7" s="16">
        <f t="shared" si="5"/>
        <v>7723.4401210360002</v>
      </c>
    </row>
    <row r="8" spans="1:33" ht="26.4">
      <c r="A8" s="10" t="s">
        <v>85</v>
      </c>
      <c r="B8" s="11">
        <v>912.71184335800001</v>
      </c>
      <c r="C8" s="11">
        <v>3.6563845640000002E-2</v>
      </c>
      <c r="D8" s="11">
        <v>4.8932993339999998E-3</v>
      </c>
      <c r="E8" s="12"/>
      <c r="F8" s="11">
        <v>2.4512393079999999</v>
      </c>
      <c r="G8" s="11">
        <v>2.7937948189999999</v>
      </c>
      <c r="H8" s="11">
        <v>0.54761771800000003</v>
      </c>
      <c r="I8" s="11">
        <v>2.3395632239999999</v>
      </c>
      <c r="K8" s="10" t="s">
        <v>85</v>
      </c>
      <c r="L8" s="11">
        <v>912.71184335800001</v>
      </c>
      <c r="M8" s="13">
        <f t="shared" si="2"/>
        <v>0.76784075843999999</v>
      </c>
      <c r="N8" s="11">
        <f t="shared" si="0"/>
        <v>1.51692279354</v>
      </c>
      <c r="O8" s="12"/>
      <c r="P8" s="16">
        <f t="shared" si="3"/>
        <v>914.99660690997996</v>
      </c>
      <c r="R8" s="359" t="s">
        <v>348</v>
      </c>
      <c r="S8" s="11">
        <v>912.71184335800001</v>
      </c>
      <c r="T8" s="11">
        <v>3.6563845640000002E-2</v>
      </c>
      <c r="U8" s="11">
        <v>4.8932993339999998E-3</v>
      </c>
      <c r="V8" s="12"/>
      <c r="W8" s="11">
        <v>2.4512393079999999</v>
      </c>
      <c r="X8" s="11">
        <v>2.7937948189999999</v>
      </c>
      <c r="Y8" s="11">
        <v>0.54761771800000003</v>
      </c>
      <c r="Z8" s="11">
        <v>2.3395632239999999</v>
      </c>
      <c r="AB8" s="359" t="s">
        <v>348</v>
      </c>
      <c r="AC8" s="11">
        <v>912.71184335800001</v>
      </c>
      <c r="AD8" s="13">
        <f t="shared" si="4"/>
        <v>0.76784075843999999</v>
      </c>
      <c r="AE8" s="11">
        <f t="shared" si="1"/>
        <v>1.51692279354</v>
      </c>
      <c r="AF8" s="12"/>
      <c r="AG8" s="16">
        <f t="shared" si="5"/>
        <v>914.99660690997996</v>
      </c>
    </row>
    <row r="9" spans="1:33">
      <c r="A9" s="10" t="s">
        <v>89</v>
      </c>
      <c r="B9" s="11">
        <v>3552.7712923499998</v>
      </c>
      <c r="C9" s="11">
        <v>1.02854538345</v>
      </c>
      <c r="D9" s="11">
        <v>0.48208704879999997</v>
      </c>
      <c r="E9" s="12"/>
      <c r="F9" s="11">
        <v>22.1326</v>
      </c>
      <c r="G9" s="11">
        <v>82.915400000000005</v>
      </c>
      <c r="H9" s="11">
        <v>10.18878</v>
      </c>
      <c r="I9" s="11">
        <v>0.41103499999999998</v>
      </c>
      <c r="K9" s="10" t="s">
        <v>89</v>
      </c>
      <c r="L9" s="11">
        <v>3552.7712923499998</v>
      </c>
      <c r="M9" s="13">
        <f t="shared" si="2"/>
        <v>21.599453052450002</v>
      </c>
      <c r="N9" s="11">
        <f t="shared" si="0"/>
        <v>149.44698512799999</v>
      </c>
      <c r="O9" s="12"/>
      <c r="P9" s="16">
        <f t="shared" si="3"/>
        <v>3723.8177305304498</v>
      </c>
      <c r="R9" s="359" t="s">
        <v>349</v>
      </c>
      <c r="S9" s="11">
        <v>3552.7712923499998</v>
      </c>
      <c r="T9" s="11">
        <v>1.02854538345</v>
      </c>
      <c r="U9" s="11">
        <v>0.48208704879999997</v>
      </c>
      <c r="V9" s="12"/>
      <c r="W9" s="11">
        <v>22.1326</v>
      </c>
      <c r="X9" s="11">
        <v>82.915400000000005</v>
      </c>
      <c r="Y9" s="11">
        <v>10.18878</v>
      </c>
      <c r="Z9" s="11">
        <v>0.41103499999999998</v>
      </c>
      <c r="AB9" s="359" t="s">
        <v>349</v>
      </c>
      <c r="AC9" s="11">
        <v>3552.7712923499998</v>
      </c>
      <c r="AD9" s="13">
        <f t="shared" si="4"/>
        <v>21.599453052450002</v>
      </c>
      <c r="AE9" s="11">
        <f t="shared" si="1"/>
        <v>149.44698512799999</v>
      </c>
      <c r="AF9" s="12"/>
      <c r="AG9" s="16">
        <f t="shared" si="5"/>
        <v>3723.8177305304498</v>
      </c>
    </row>
    <row r="10" spans="1:33">
      <c r="A10" s="10" t="s">
        <v>93</v>
      </c>
      <c r="B10" s="11">
        <v>4891.3268994</v>
      </c>
      <c r="C10" s="11">
        <v>13.184187720000001</v>
      </c>
      <c r="D10" s="11">
        <v>7.1542303799999998E-2</v>
      </c>
      <c r="E10" s="12"/>
      <c r="F10" s="11">
        <v>5.3733808679999999</v>
      </c>
      <c r="G10" s="11">
        <v>200.71913952400001</v>
      </c>
      <c r="H10" s="11">
        <v>21.267911798</v>
      </c>
      <c r="I10" s="11">
        <v>38.730896069000003</v>
      </c>
      <c r="K10" s="10" t="s">
        <v>93</v>
      </c>
      <c r="L10" s="11">
        <v>4891.3268994</v>
      </c>
      <c r="M10" s="13">
        <f t="shared" si="2"/>
        <v>276.86794212000001</v>
      </c>
      <c r="N10" s="11">
        <f t="shared" si="0"/>
        <v>22.178114177999998</v>
      </c>
      <c r="O10" s="12"/>
      <c r="P10" s="16">
        <f t="shared" si="3"/>
        <v>5190.3729556980006</v>
      </c>
      <c r="R10" s="359" t="s">
        <v>350</v>
      </c>
      <c r="S10" s="11">
        <v>4891.3268994</v>
      </c>
      <c r="T10" s="11">
        <v>13.184187720000001</v>
      </c>
      <c r="U10" s="11">
        <v>7.1542303799999998E-2</v>
      </c>
      <c r="V10" s="12"/>
      <c r="W10" s="11">
        <v>5.3733808679999999</v>
      </c>
      <c r="X10" s="11">
        <v>200.71913952400001</v>
      </c>
      <c r="Y10" s="11">
        <v>21.267911798</v>
      </c>
      <c r="Z10" s="11">
        <v>38.730896069000003</v>
      </c>
      <c r="AB10" s="359" t="s">
        <v>350</v>
      </c>
      <c r="AC10" s="11">
        <v>4891.3268994</v>
      </c>
      <c r="AD10" s="13">
        <f t="shared" si="4"/>
        <v>276.86794212000001</v>
      </c>
      <c r="AE10" s="11">
        <f t="shared" si="1"/>
        <v>22.178114177999998</v>
      </c>
      <c r="AF10" s="12"/>
      <c r="AG10" s="16">
        <f t="shared" si="5"/>
        <v>5190.3729556980006</v>
      </c>
    </row>
    <row r="11" spans="1:33">
      <c r="A11" s="8" t="s">
        <v>96</v>
      </c>
      <c r="B11" s="9">
        <v>37.594251644571003</v>
      </c>
      <c r="C11" s="9">
        <v>22.53814535982</v>
      </c>
      <c r="D11" s="9">
        <v>0</v>
      </c>
      <c r="E11" s="9">
        <v>0</v>
      </c>
      <c r="F11" s="9">
        <v>0</v>
      </c>
      <c r="G11" s="9">
        <v>0</v>
      </c>
      <c r="H11" s="9">
        <v>12.858700000000001</v>
      </c>
      <c r="I11" s="9">
        <v>0</v>
      </c>
      <c r="K11" s="8" t="s">
        <v>96</v>
      </c>
      <c r="L11" s="14">
        <v>37.594251644571003</v>
      </c>
      <c r="M11" s="14">
        <f>C11*21</f>
        <v>473.30105255621999</v>
      </c>
      <c r="N11" s="14">
        <v>0</v>
      </c>
      <c r="O11" s="14">
        <v>0</v>
      </c>
      <c r="P11" s="15">
        <f t="shared" si="3"/>
        <v>510.89530420079097</v>
      </c>
      <c r="R11" s="358" t="s">
        <v>351</v>
      </c>
      <c r="S11" s="9">
        <v>37.594251644571003</v>
      </c>
      <c r="T11" s="9">
        <v>22.53814535982</v>
      </c>
      <c r="U11" s="9">
        <v>0</v>
      </c>
      <c r="V11" s="9">
        <v>0</v>
      </c>
      <c r="W11" s="9">
        <v>0</v>
      </c>
      <c r="X11" s="9">
        <v>0</v>
      </c>
      <c r="Y11" s="9">
        <v>12.858700000000001</v>
      </c>
      <c r="Z11" s="9">
        <v>0</v>
      </c>
      <c r="AB11" s="358" t="s">
        <v>351</v>
      </c>
      <c r="AC11" s="14">
        <v>37.594251644571003</v>
      </c>
      <c r="AD11" s="14">
        <f>T11*21</f>
        <v>473.30105255621999</v>
      </c>
      <c r="AE11" s="14">
        <v>0</v>
      </c>
      <c r="AF11" s="14">
        <v>0</v>
      </c>
      <c r="AG11" s="15">
        <f t="shared" si="5"/>
        <v>510.89530420079097</v>
      </c>
    </row>
    <row r="12" spans="1:33">
      <c r="A12" s="10" t="s">
        <v>99</v>
      </c>
      <c r="B12" s="11">
        <v>30.98556</v>
      </c>
      <c r="C12" s="11">
        <v>11.223839999999999</v>
      </c>
      <c r="D12" s="11">
        <v>0</v>
      </c>
      <c r="E12" s="12"/>
      <c r="F12" s="11">
        <v>0</v>
      </c>
      <c r="G12" s="11">
        <v>0</v>
      </c>
      <c r="H12" s="11">
        <v>5.5679999999999996</v>
      </c>
      <c r="I12" s="11">
        <v>0</v>
      </c>
      <c r="K12" s="10" t="s">
        <v>99</v>
      </c>
      <c r="L12" s="11">
        <v>30.98556</v>
      </c>
      <c r="M12" s="11">
        <f>C12*21</f>
        <v>235.70063999999999</v>
      </c>
      <c r="N12" s="11">
        <v>0</v>
      </c>
      <c r="O12" s="12"/>
      <c r="P12" s="16">
        <f t="shared" si="3"/>
        <v>266.68619999999999</v>
      </c>
      <c r="R12" s="359" t="s">
        <v>352</v>
      </c>
      <c r="S12" s="11">
        <v>30.98556</v>
      </c>
      <c r="T12" s="11">
        <v>11.223839999999999</v>
      </c>
      <c r="U12" s="11">
        <v>0</v>
      </c>
      <c r="V12" s="12"/>
      <c r="W12" s="11">
        <v>0</v>
      </c>
      <c r="X12" s="11">
        <v>0</v>
      </c>
      <c r="Y12" s="11">
        <v>5.5679999999999996</v>
      </c>
      <c r="Z12" s="11">
        <v>0</v>
      </c>
      <c r="AB12" s="359" t="s">
        <v>352</v>
      </c>
      <c r="AC12" s="11">
        <v>30.98556</v>
      </c>
      <c r="AD12" s="11">
        <f>T12*21</f>
        <v>235.70063999999999</v>
      </c>
      <c r="AE12" s="11">
        <v>0</v>
      </c>
      <c r="AF12" s="12"/>
      <c r="AG12" s="16">
        <f t="shared" si="5"/>
        <v>266.68619999999999</v>
      </c>
    </row>
    <row r="13" spans="1:33">
      <c r="A13" s="10" t="s">
        <v>102</v>
      </c>
      <c r="B13" s="11">
        <v>6.6086916445709996</v>
      </c>
      <c r="C13" s="11">
        <v>11.314305359820001</v>
      </c>
      <c r="D13" s="11">
        <v>0</v>
      </c>
      <c r="E13" s="12"/>
      <c r="F13" s="11">
        <v>0</v>
      </c>
      <c r="G13" s="11">
        <v>0</v>
      </c>
      <c r="H13" s="11">
        <v>7.2907000000000002</v>
      </c>
      <c r="I13" s="11">
        <v>0</v>
      </c>
      <c r="K13" s="10" t="s">
        <v>102</v>
      </c>
      <c r="L13" s="11">
        <v>6.6086916445709996</v>
      </c>
      <c r="M13" s="11">
        <f>C13*21</f>
        <v>237.60041255622002</v>
      </c>
      <c r="N13" s="11">
        <v>0</v>
      </c>
      <c r="O13" s="12"/>
      <c r="P13" s="16">
        <f t="shared" si="3"/>
        <v>244.20910420079102</v>
      </c>
      <c r="R13" s="359" t="s">
        <v>353</v>
      </c>
      <c r="S13" s="11">
        <v>6.6086916445709996</v>
      </c>
      <c r="T13" s="11">
        <v>11.314305359820001</v>
      </c>
      <c r="U13" s="11">
        <v>0</v>
      </c>
      <c r="V13" s="12"/>
      <c r="W13" s="11">
        <v>0</v>
      </c>
      <c r="X13" s="11">
        <v>0</v>
      </c>
      <c r="Y13" s="11">
        <v>7.2907000000000002</v>
      </c>
      <c r="Z13" s="11">
        <v>0</v>
      </c>
      <c r="AB13" s="359" t="s">
        <v>353</v>
      </c>
      <c r="AC13" s="11">
        <v>6.6086916445709996</v>
      </c>
      <c r="AD13" s="11">
        <f>T13*21</f>
        <v>237.60041255622002</v>
      </c>
      <c r="AE13" s="11">
        <v>0</v>
      </c>
      <c r="AF13" s="12"/>
      <c r="AG13" s="16">
        <f t="shared" si="5"/>
        <v>244.20910420079102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829.76466551818498</v>
      </c>
      <c r="M15" s="14">
        <f>C16*21</f>
        <v>0</v>
      </c>
      <c r="N15" s="14">
        <f>D16*310</f>
        <v>0</v>
      </c>
      <c r="O15" s="14">
        <v>0</v>
      </c>
      <c r="P15" s="15">
        <f t="shared" si="3"/>
        <v>829.76466551818498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829.76466551818498</v>
      </c>
      <c r="AD15" s="14">
        <f>T16*21</f>
        <v>0</v>
      </c>
      <c r="AE15" s="14">
        <f>U16*310</f>
        <v>0</v>
      </c>
      <c r="AF15" s="14">
        <v>0</v>
      </c>
      <c r="AG15" s="15">
        <f t="shared" si="5"/>
        <v>829.76466551818498</v>
      </c>
    </row>
    <row r="16" spans="1:33" ht="26.4">
      <c r="A16" s="8" t="s">
        <v>74</v>
      </c>
      <c r="B16" s="9">
        <v>829.76466551818498</v>
      </c>
      <c r="C16" s="9">
        <v>0</v>
      </c>
      <c r="D16" s="9">
        <v>0</v>
      </c>
      <c r="E16" s="9">
        <v>0</v>
      </c>
      <c r="F16" s="9">
        <v>7.9799999999999996E-2</v>
      </c>
      <c r="G16" s="9">
        <v>0.64119999999999999</v>
      </c>
      <c r="H16" s="9">
        <v>6.5766</v>
      </c>
      <c r="I16" s="9">
        <v>9.4999999999999998E-3</v>
      </c>
      <c r="K16" s="8" t="s">
        <v>78</v>
      </c>
      <c r="L16" s="14">
        <v>829.16941371818496</v>
      </c>
      <c r="M16" s="14">
        <v>0</v>
      </c>
      <c r="N16" s="14">
        <v>0</v>
      </c>
      <c r="O16" s="14">
        <v>0</v>
      </c>
      <c r="P16" s="15">
        <f t="shared" si="3"/>
        <v>829.16941371818496</v>
      </c>
      <c r="R16" s="358" t="s">
        <v>356</v>
      </c>
      <c r="S16" s="9">
        <v>829.76466551818498</v>
      </c>
      <c r="T16" s="9">
        <v>0</v>
      </c>
      <c r="U16" s="9">
        <v>0</v>
      </c>
      <c r="V16" s="9">
        <v>0</v>
      </c>
      <c r="W16" s="9">
        <v>7.9799999999999996E-2</v>
      </c>
      <c r="X16" s="9">
        <v>0.64119999999999999</v>
      </c>
      <c r="Y16" s="9">
        <v>6.5766</v>
      </c>
      <c r="Z16" s="9">
        <v>9.4999999999999998E-3</v>
      </c>
      <c r="AB16" s="358" t="s">
        <v>357</v>
      </c>
      <c r="AC16" s="14">
        <v>829.16941371818496</v>
      </c>
      <c r="AD16" s="14">
        <v>0</v>
      </c>
      <c r="AE16" s="14">
        <v>0</v>
      </c>
      <c r="AF16" s="14">
        <v>0</v>
      </c>
      <c r="AG16" s="15">
        <f t="shared" si="5"/>
        <v>829.16941371818496</v>
      </c>
    </row>
    <row r="17" spans="1:33">
      <c r="A17" s="8" t="s">
        <v>78</v>
      </c>
      <c r="B17" s="9">
        <v>829.16941371818496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563.14042919999997</v>
      </c>
      <c r="M17" s="12"/>
      <c r="N17" s="12"/>
      <c r="O17" s="12"/>
      <c r="P17" s="16">
        <f t="shared" si="3"/>
        <v>563.14042919999997</v>
      </c>
      <c r="R17" s="358" t="s">
        <v>357</v>
      </c>
      <c r="S17" s="9">
        <v>829.16941371818496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563.14042919999997</v>
      </c>
      <c r="AD17" s="12"/>
      <c r="AE17" s="12"/>
      <c r="AF17" s="12"/>
      <c r="AG17" s="16">
        <f t="shared" si="5"/>
        <v>563.14042919999997</v>
      </c>
    </row>
    <row r="18" spans="1:33">
      <c r="A18" s="10" t="s">
        <v>82</v>
      </c>
      <c r="B18" s="11">
        <v>563.14042919999997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53.041800000000002</v>
      </c>
      <c r="M18" s="12"/>
      <c r="N18" s="12"/>
      <c r="O18" s="12"/>
      <c r="P18" s="16">
        <f t="shared" si="3"/>
        <v>53.041800000000002</v>
      </c>
      <c r="R18" s="359" t="s">
        <v>358</v>
      </c>
      <c r="S18" s="11">
        <v>563.14042919999997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53.041800000000002</v>
      </c>
      <c r="AD18" s="12"/>
      <c r="AE18" s="12"/>
      <c r="AF18" s="12"/>
      <c r="AG18" s="16">
        <f t="shared" si="5"/>
        <v>53.041800000000002</v>
      </c>
    </row>
    <row r="19" spans="1:33">
      <c r="A19" s="10" t="s">
        <v>86</v>
      </c>
      <c r="B19" s="11">
        <v>53.041800000000002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66.499850415599994</v>
      </c>
      <c r="M19" s="12"/>
      <c r="N19" s="12"/>
      <c r="O19" s="12"/>
      <c r="P19" s="16">
        <f t="shared" si="3"/>
        <v>66.499850415599994</v>
      </c>
      <c r="R19" s="359" t="s">
        <v>359</v>
      </c>
      <c r="S19" s="11">
        <v>53.041800000000002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66.499850415599994</v>
      </c>
      <c r="AD19" s="12"/>
      <c r="AE19" s="12"/>
      <c r="AF19" s="12"/>
      <c r="AG19" s="16">
        <f t="shared" si="5"/>
        <v>66.499850415599994</v>
      </c>
    </row>
    <row r="20" spans="1:33">
      <c r="A20" s="10" t="s">
        <v>90</v>
      </c>
      <c r="B20" s="11">
        <v>66.499850415599994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146.48733410258501</v>
      </c>
      <c r="M20" s="12"/>
      <c r="N20" s="12"/>
      <c r="O20" s="12"/>
      <c r="P20" s="16">
        <f t="shared" si="3"/>
        <v>146.48733410258501</v>
      </c>
      <c r="R20" s="359" t="s">
        <v>360</v>
      </c>
      <c r="S20" s="11">
        <v>66.499850415599994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146.48733410258501</v>
      </c>
      <c r="AD20" s="12"/>
      <c r="AE20" s="12"/>
      <c r="AF20" s="12"/>
      <c r="AG20" s="16">
        <f t="shared" si="5"/>
        <v>146.48733410258501</v>
      </c>
    </row>
    <row r="21" spans="1:33">
      <c r="A21" s="10" t="s">
        <v>94</v>
      </c>
      <c r="B21" s="11">
        <v>146.48733410258501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0.5952518</v>
      </c>
      <c r="M21" s="14">
        <v>0</v>
      </c>
      <c r="N21" s="14">
        <v>0</v>
      </c>
      <c r="O21" s="14">
        <v>0</v>
      </c>
      <c r="P21" s="15">
        <f t="shared" si="3"/>
        <v>0.5952518</v>
      </c>
      <c r="R21" s="359" t="s">
        <v>361</v>
      </c>
      <c r="S21" s="11">
        <v>146.48733410258501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0.5952518</v>
      </c>
      <c r="AD21" s="14">
        <v>0</v>
      </c>
      <c r="AE21" s="14">
        <v>0</v>
      </c>
      <c r="AF21" s="14">
        <v>0</v>
      </c>
      <c r="AG21" s="15">
        <f t="shared" si="5"/>
        <v>0.5952518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0.5952518</v>
      </c>
      <c r="M22" s="11">
        <v>0</v>
      </c>
      <c r="N22" s="12"/>
      <c r="O22" s="12"/>
      <c r="P22" s="16">
        <f t="shared" si="3"/>
        <v>0.5952518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0.5952518</v>
      </c>
      <c r="AD22" s="11">
        <v>0</v>
      </c>
      <c r="AE22" s="12"/>
      <c r="AF22" s="12"/>
      <c r="AG22" s="16">
        <f t="shared" si="5"/>
        <v>0.5952518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</v>
      </c>
      <c r="M23" s="14">
        <v>0</v>
      </c>
      <c r="N23" s="14">
        <v>0</v>
      </c>
      <c r="O23" s="14">
        <v>0</v>
      </c>
      <c r="P23" s="15">
        <f t="shared" si="3"/>
        <v>0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</v>
      </c>
      <c r="AD23" s="14">
        <v>0</v>
      </c>
      <c r="AE23" s="14">
        <v>0</v>
      </c>
      <c r="AF23" s="14">
        <v>0</v>
      </c>
      <c r="AG23" s="15">
        <f t="shared" si="5"/>
        <v>0</v>
      </c>
    </row>
    <row r="24" spans="1:33">
      <c r="A24" s="8" t="s">
        <v>97</v>
      </c>
      <c r="B24" s="9">
        <v>0.5952518</v>
      </c>
      <c r="C24" s="9">
        <v>0</v>
      </c>
      <c r="D24" s="9">
        <v>0</v>
      </c>
      <c r="E24" s="9">
        <v>0</v>
      </c>
      <c r="F24" s="9">
        <v>7.4999999999999997E-2</v>
      </c>
      <c r="G24" s="9">
        <v>0.379</v>
      </c>
      <c r="H24" s="9">
        <v>0</v>
      </c>
      <c r="I24" s="9">
        <v>0</v>
      </c>
      <c r="K24" s="10" t="s">
        <v>105</v>
      </c>
      <c r="L24" s="11">
        <v>0</v>
      </c>
      <c r="M24" s="12"/>
      <c r="N24" s="12"/>
      <c r="O24" s="12"/>
      <c r="P24" s="16">
        <f t="shared" si="3"/>
        <v>0</v>
      </c>
      <c r="R24" s="358" t="s">
        <v>364</v>
      </c>
      <c r="S24" s="9">
        <v>0.5952518</v>
      </c>
      <c r="T24" s="9">
        <v>0</v>
      </c>
      <c r="U24" s="9">
        <v>0</v>
      </c>
      <c r="V24" s="9">
        <v>0</v>
      </c>
      <c r="W24" s="9">
        <v>7.4999999999999997E-2</v>
      </c>
      <c r="X24" s="9">
        <v>0.379</v>
      </c>
      <c r="Y24" s="9">
        <v>0</v>
      </c>
      <c r="Z24" s="9">
        <v>0</v>
      </c>
      <c r="AB24" s="359" t="s">
        <v>368</v>
      </c>
      <c r="AC24" s="11">
        <v>0</v>
      </c>
      <c r="AD24" s="12"/>
      <c r="AE24" s="12"/>
      <c r="AF24" s="12"/>
      <c r="AG24" s="16">
        <f t="shared" si="5"/>
        <v>0</v>
      </c>
    </row>
    <row r="25" spans="1:33">
      <c r="A25" s="10" t="s">
        <v>100</v>
      </c>
      <c r="B25" s="11">
        <v>0.5952518</v>
      </c>
      <c r="C25" s="11">
        <v>0</v>
      </c>
      <c r="D25" s="12"/>
      <c r="E25" s="12"/>
      <c r="F25" s="11">
        <v>7.4999999999999997E-2</v>
      </c>
      <c r="G25" s="11">
        <v>0.379</v>
      </c>
      <c r="H25" s="11">
        <v>0</v>
      </c>
      <c r="I25" s="11">
        <v>0</v>
      </c>
      <c r="K25" s="10" t="s">
        <v>107</v>
      </c>
      <c r="L25" s="11">
        <v>0</v>
      </c>
      <c r="M25" s="12"/>
      <c r="N25" s="12"/>
      <c r="O25" s="12"/>
      <c r="P25" s="16">
        <f t="shared" si="3"/>
        <v>0</v>
      </c>
      <c r="R25" s="359" t="s">
        <v>365</v>
      </c>
      <c r="S25" s="11">
        <v>0.5952518</v>
      </c>
      <c r="T25" s="11">
        <v>0</v>
      </c>
      <c r="U25" s="12"/>
      <c r="V25" s="12"/>
      <c r="W25" s="11">
        <v>7.4999999999999997E-2</v>
      </c>
      <c r="X25" s="11">
        <v>0.379</v>
      </c>
      <c r="Y25" s="11">
        <v>0</v>
      </c>
      <c r="Z25" s="11">
        <v>0</v>
      </c>
      <c r="AB25" s="359" t="s">
        <v>369</v>
      </c>
      <c r="AC25" s="11">
        <v>0</v>
      </c>
      <c r="AD25" s="12"/>
      <c r="AE25" s="12"/>
      <c r="AF25" s="12"/>
      <c r="AG25" s="16">
        <f t="shared" si="5"/>
        <v>0</v>
      </c>
    </row>
    <row r="26" spans="1:33" ht="26.4">
      <c r="A26" s="122" t="s">
        <v>194</v>
      </c>
      <c r="B26" s="129">
        <v>0</v>
      </c>
      <c r="C26" s="129">
        <v>0</v>
      </c>
      <c r="D26" s="129">
        <v>0</v>
      </c>
      <c r="E26" s="129">
        <v>0</v>
      </c>
      <c r="F26" s="129">
        <v>0</v>
      </c>
      <c r="G26" s="129">
        <v>0</v>
      </c>
      <c r="H26" s="129">
        <v>0</v>
      </c>
      <c r="I26" s="129">
        <v>0</v>
      </c>
      <c r="K26" s="8" t="s">
        <v>109</v>
      </c>
      <c r="L26" s="14">
        <v>0</v>
      </c>
      <c r="M26" s="14">
        <v>0</v>
      </c>
      <c r="N26" s="14">
        <v>0</v>
      </c>
      <c r="O26" s="14">
        <v>0</v>
      </c>
      <c r="P26" s="15">
        <f t="shared" si="3"/>
        <v>0</v>
      </c>
      <c r="R26" s="359" t="s">
        <v>366</v>
      </c>
      <c r="S26" s="129">
        <v>0</v>
      </c>
      <c r="T26" s="129">
        <v>0</v>
      </c>
      <c r="U26" s="129">
        <v>0</v>
      </c>
      <c r="V26" s="129">
        <v>0</v>
      </c>
      <c r="W26" s="129">
        <v>0</v>
      </c>
      <c r="X26" s="129">
        <v>0</v>
      </c>
      <c r="Y26" s="129">
        <v>0</v>
      </c>
      <c r="Z26" s="129">
        <v>0</v>
      </c>
      <c r="AB26" s="358" t="s">
        <v>373</v>
      </c>
      <c r="AC26" s="14">
        <v>0</v>
      </c>
      <c r="AD26" s="14">
        <v>0</v>
      </c>
      <c r="AE26" s="14">
        <v>0</v>
      </c>
      <c r="AF26" s="14">
        <v>0</v>
      </c>
      <c r="AG26" s="15">
        <f t="shared" si="5"/>
        <v>0</v>
      </c>
    </row>
    <row r="27" spans="1:33" ht="26.4">
      <c r="A27" s="8" t="s">
        <v>103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10" t="s">
        <v>111</v>
      </c>
      <c r="L27" s="12"/>
      <c r="M27" s="12"/>
      <c r="N27" s="12"/>
      <c r="O27" s="11">
        <v>0</v>
      </c>
      <c r="P27" s="16">
        <f t="shared" si="3"/>
        <v>0</v>
      </c>
      <c r="R27" s="358" t="s">
        <v>367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B27" s="359" t="s">
        <v>374</v>
      </c>
      <c r="AC27" s="12"/>
      <c r="AD27" s="12"/>
      <c r="AE27" s="12"/>
      <c r="AF27" s="11">
        <v>0</v>
      </c>
      <c r="AG27" s="16">
        <f t="shared" si="5"/>
        <v>0</v>
      </c>
    </row>
    <row r="28" spans="1:33">
      <c r="A28" s="10" t="s">
        <v>105</v>
      </c>
      <c r="B28" s="11">
        <v>0</v>
      </c>
      <c r="C28" s="12"/>
      <c r="D28" s="12"/>
      <c r="E28" s="12"/>
      <c r="F28" s="11">
        <v>0</v>
      </c>
      <c r="G28" s="11">
        <v>0</v>
      </c>
      <c r="H28" s="11">
        <v>0</v>
      </c>
      <c r="I28" s="11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0</v>
      </c>
      <c r="T28" s="12"/>
      <c r="U28" s="12"/>
      <c r="V28" s="12"/>
      <c r="W28" s="11">
        <v>0</v>
      </c>
      <c r="X28" s="11">
        <v>0</v>
      </c>
      <c r="Y28" s="11">
        <v>0</v>
      </c>
      <c r="Z28" s="11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0</v>
      </c>
      <c r="C29" s="12"/>
      <c r="D29" s="12"/>
      <c r="E29" s="12"/>
      <c r="F29" s="11">
        <v>0</v>
      </c>
      <c r="G29" s="11">
        <v>0</v>
      </c>
      <c r="H29" s="11">
        <v>0</v>
      </c>
      <c r="I29" s="11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</v>
      </c>
      <c r="T29" s="12"/>
      <c r="U29" s="12"/>
      <c r="V29" s="12"/>
      <c r="W29" s="11">
        <v>0</v>
      </c>
      <c r="X29" s="11">
        <v>0</v>
      </c>
      <c r="Y29" s="11">
        <v>0</v>
      </c>
      <c r="Z29" s="11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1">
        <v>0</v>
      </c>
      <c r="G30" s="11">
        <v>0</v>
      </c>
      <c r="H30" s="11">
        <v>0</v>
      </c>
      <c r="I30" s="11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1">
        <v>0</v>
      </c>
      <c r="X30" s="11">
        <v>0</v>
      </c>
      <c r="Y30" s="11">
        <v>0</v>
      </c>
      <c r="Z30" s="11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1">
        <v>0</v>
      </c>
      <c r="G31" s="11">
        <v>0</v>
      </c>
      <c r="H31" s="11">
        <v>0</v>
      </c>
      <c r="I31" s="11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1">
        <v>0</v>
      </c>
      <c r="X31" s="11">
        <v>0</v>
      </c>
      <c r="Y31" s="11">
        <v>0</v>
      </c>
      <c r="Z31" s="11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-10294.4825360862</v>
      </c>
      <c r="M32" s="14">
        <f>C46*21</f>
        <v>2542.6839411780447</v>
      </c>
      <c r="N32" s="14">
        <f>D46*310</f>
        <v>4098.8952906721288</v>
      </c>
      <c r="O32" s="14">
        <v>0</v>
      </c>
      <c r="P32" s="15">
        <f t="shared" si="3"/>
        <v>-3652.9033042360261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-10294.4825360862</v>
      </c>
      <c r="AD32" s="14">
        <f>T46*21</f>
        <v>2542.6839411780447</v>
      </c>
      <c r="AE32" s="14">
        <f>U46*310</f>
        <v>4098.8952906721288</v>
      </c>
      <c r="AF32" s="14">
        <v>0</v>
      </c>
      <c r="AG32" s="15">
        <f t="shared" ref="AG32:AG51" si="6">SUM(AC32:AF32)</f>
        <v>-3652.9033042360261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2527.9750761300002</v>
      </c>
      <c r="N33" s="14">
        <f>D47*310</f>
        <v>193.32475624037482</v>
      </c>
      <c r="O33" s="14">
        <v>0</v>
      </c>
      <c r="P33" s="15">
        <f t="shared" si="3"/>
        <v>2721.299832370375</v>
      </c>
      <c r="R33" s="358" t="s">
        <v>373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2527.9750761300002</v>
      </c>
      <c r="AE33" s="14">
        <f>U47*310</f>
        <v>193.32475624037482</v>
      </c>
      <c r="AF33" s="14">
        <v>0</v>
      </c>
      <c r="AG33" s="15">
        <f t="shared" si="6"/>
        <v>2721.299832370375</v>
      </c>
    </row>
    <row r="34" spans="1:33">
      <c r="A34" s="10" t="s">
        <v>111</v>
      </c>
      <c r="B34" s="12"/>
      <c r="C34" s="12"/>
      <c r="D34" s="12"/>
      <c r="E34" s="11">
        <v>0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2454.496443</v>
      </c>
      <c r="N34" s="12"/>
      <c r="O34" s="12"/>
      <c r="P34" s="16">
        <f t="shared" si="3"/>
        <v>2454.496443</v>
      </c>
      <c r="R34" s="359" t="s">
        <v>374</v>
      </c>
      <c r="S34" s="12"/>
      <c r="T34" s="12"/>
      <c r="U34" s="12"/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2454.496443</v>
      </c>
      <c r="AE34" s="12"/>
      <c r="AF34" s="12"/>
      <c r="AG34" s="16">
        <f t="shared" si="6"/>
        <v>2454.496443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73.478633130000006</v>
      </c>
      <c r="N35" s="11">
        <f>D49*310</f>
        <v>193.32475624037482</v>
      </c>
      <c r="O35" s="12"/>
      <c r="P35" s="16">
        <f t="shared" si="3"/>
        <v>266.80338937037482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73.478633130000006</v>
      </c>
      <c r="AE35" s="11">
        <f>U49*310</f>
        <v>193.32475624037482</v>
      </c>
      <c r="AF35" s="12"/>
      <c r="AG35" s="16">
        <f t="shared" si="6"/>
        <v>266.80338937037482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-10287.7969788681</v>
      </c>
      <c r="M36" s="14">
        <v>0</v>
      </c>
      <c r="N36" s="14">
        <v>0</v>
      </c>
      <c r="O36" s="14">
        <v>0</v>
      </c>
      <c r="P36" s="15">
        <f t="shared" si="3"/>
        <v>-10287.7969788681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-10287.7969788681</v>
      </c>
      <c r="AD36" s="14">
        <v>0</v>
      </c>
      <c r="AE36" s="14">
        <v>0</v>
      </c>
      <c r="AF36" s="14">
        <v>0</v>
      </c>
      <c r="AG36" s="15">
        <f t="shared" si="6"/>
        <v>-10287.7969788681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-6864.0583455347896</v>
      </c>
      <c r="M37" s="12"/>
      <c r="N37" s="12"/>
      <c r="O37" s="12"/>
      <c r="P37" s="16">
        <f t="shared" si="3"/>
        <v>-6864.0583455347896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-6864.0583455347896</v>
      </c>
      <c r="AD37" s="12"/>
      <c r="AE37" s="12"/>
      <c r="AF37" s="12"/>
      <c r="AG37" s="16">
        <f t="shared" si="6"/>
        <v>-6864.0583455347896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-3423.7386333333302</v>
      </c>
      <c r="M38" s="12"/>
      <c r="N38" s="12"/>
      <c r="O38" s="12"/>
      <c r="P38" s="16">
        <f t="shared" si="3"/>
        <v>-3423.7386333333302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-3423.7386333333302</v>
      </c>
      <c r="AD38" s="12"/>
      <c r="AE38" s="12"/>
      <c r="AF38" s="12"/>
      <c r="AG38" s="16">
        <f t="shared" si="6"/>
        <v>-3423.7386333333302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14.708865048036747</v>
      </c>
      <c r="N39" s="14">
        <f>D57*310</f>
        <v>3905.570534431783</v>
      </c>
      <c r="O39" s="14">
        <v>0</v>
      </c>
      <c r="P39" s="15">
        <f t="shared" si="3"/>
        <v>3920.2793994798199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14.708865048036747</v>
      </c>
      <c r="AE39" s="14">
        <f>U57*310</f>
        <v>3905.570534431783</v>
      </c>
      <c r="AF39" s="14">
        <v>0</v>
      </c>
      <c r="AG39" s="15">
        <f t="shared" si="6"/>
        <v>3920.2793994798199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6.8398842959999993</v>
      </c>
      <c r="N40" s="11">
        <f>D58*310</f>
        <v>2.6248563040000001</v>
      </c>
      <c r="O40" s="12"/>
      <c r="P40" s="16">
        <f t="shared" si="3"/>
        <v>9.4647405999999989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6.8398842959999993</v>
      </c>
      <c r="AE40" s="11">
        <f>U58*310</f>
        <v>2.6248563040000001</v>
      </c>
      <c r="AF40" s="12"/>
      <c r="AG40" s="16">
        <f t="shared" si="6"/>
        <v>9.4647405999999989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2849.9085500947654</v>
      </c>
      <c r="O41" s="12"/>
      <c r="P41" s="16">
        <f t="shared" si="3"/>
        <v>2849.9085500947654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2849.9085500947654</v>
      </c>
      <c r="AF41" s="12"/>
      <c r="AG41" s="16">
        <f t="shared" si="6"/>
        <v>2849.9085500947654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975.59808459066244</v>
      </c>
      <c r="O42" s="12"/>
      <c r="P42" s="16">
        <f t="shared" si="3"/>
        <v>975.59808459066244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975.59808459066244</v>
      </c>
      <c r="AF42" s="12"/>
      <c r="AG42" s="16">
        <f t="shared" si="6"/>
        <v>975.59808459066244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4.7999999999999996E-3</v>
      </c>
      <c r="G43" s="9">
        <v>0.26219999999999999</v>
      </c>
      <c r="H43" s="9">
        <v>6.5766</v>
      </c>
      <c r="I43" s="9">
        <v>9.4999999999999998E-3</v>
      </c>
      <c r="K43" s="10" t="s">
        <v>110</v>
      </c>
      <c r="L43" s="12"/>
      <c r="M43" s="12"/>
      <c r="N43" s="11">
        <f>D61*310</f>
        <v>77.439043442340548</v>
      </c>
      <c r="O43" s="12"/>
      <c r="P43" s="16">
        <f t="shared" si="3"/>
        <v>77.439043442340548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4.7999999999999996E-3</v>
      </c>
      <c r="X43" s="9">
        <v>0.26219999999999999</v>
      </c>
      <c r="Y43" s="9">
        <v>6.5766</v>
      </c>
      <c r="Z43" s="9">
        <v>9.4999999999999998E-3</v>
      </c>
      <c r="AB43" s="359" t="s">
        <v>399</v>
      </c>
      <c r="AC43" s="12"/>
      <c r="AD43" s="12"/>
      <c r="AE43" s="11">
        <f>U61*310</f>
        <v>77.439043442340548</v>
      </c>
      <c r="AF43" s="12"/>
      <c r="AG43" s="16">
        <f t="shared" si="6"/>
        <v>77.439043442340548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4.7999999999999996E-3</v>
      </c>
      <c r="G44" s="11">
        <v>0.26219999999999999</v>
      </c>
      <c r="H44" s="11">
        <v>8.5000000000000006E-3</v>
      </c>
      <c r="I44" s="11">
        <v>9.4999999999999998E-3</v>
      </c>
      <c r="K44" s="10" t="s">
        <v>112</v>
      </c>
      <c r="L44" s="12"/>
      <c r="M44" s="11">
        <f>C62*21</f>
        <v>7.8689807520367472</v>
      </c>
      <c r="N44" s="12"/>
      <c r="O44" s="12"/>
      <c r="P44" s="16">
        <f t="shared" si="3"/>
        <v>7.8689807520367472</v>
      </c>
      <c r="R44" s="359" t="s">
        <v>382</v>
      </c>
      <c r="S44" s="11">
        <v>0</v>
      </c>
      <c r="T44" s="11">
        <v>0</v>
      </c>
      <c r="U44" s="12"/>
      <c r="V44" s="12"/>
      <c r="W44" s="11">
        <v>4.7999999999999996E-3</v>
      </c>
      <c r="X44" s="11">
        <v>0.26219999999999999</v>
      </c>
      <c r="Y44" s="11">
        <v>8.5000000000000006E-3</v>
      </c>
      <c r="Z44" s="11">
        <v>9.4999999999999998E-3</v>
      </c>
      <c r="AB44" s="359" t="s">
        <v>400</v>
      </c>
      <c r="AC44" s="12"/>
      <c r="AD44" s="11">
        <f>T62*21</f>
        <v>7.8689807520367472</v>
      </c>
      <c r="AE44" s="12"/>
      <c r="AF44" s="12"/>
      <c r="AG44" s="16">
        <f t="shared" si="6"/>
        <v>7.8689807520367472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6.5681000000000003</v>
      </c>
      <c r="I45" s="11">
        <v>0</v>
      </c>
      <c r="K45" s="8" t="s">
        <v>114</v>
      </c>
      <c r="L45" s="14">
        <v>-6.6855572181199996</v>
      </c>
      <c r="M45" s="14">
        <v>0</v>
      </c>
      <c r="N45" s="14">
        <v>0</v>
      </c>
      <c r="O45" s="14">
        <v>0</v>
      </c>
      <c r="P45" s="15">
        <f t="shared" si="3"/>
        <v>-6.6855572181199996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6.5681000000000003</v>
      </c>
      <c r="Z45" s="11">
        <v>0</v>
      </c>
      <c r="AB45" s="358" t="s">
        <v>401</v>
      </c>
      <c r="AC45" s="14">
        <v>-6.6855572181199996</v>
      </c>
      <c r="AD45" s="14">
        <v>0</v>
      </c>
      <c r="AE45" s="14">
        <v>0</v>
      </c>
      <c r="AF45" s="14">
        <v>0</v>
      </c>
      <c r="AG45" s="15">
        <f t="shared" si="6"/>
        <v>-6.6855572181199996</v>
      </c>
    </row>
    <row r="46" spans="1:33" ht="26.4">
      <c r="A46" s="8" t="s">
        <v>75</v>
      </c>
      <c r="B46" s="9">
        <v>-10294.4825360862</v>
      </c>
      <c r="C46" s="9">
        <v>121.080187675145</v>
      </c>
      <c r="D46" s="9">
        <v>13.222242873135899</v>
      </c>
      <c r="E46" s="9">
        <v>0</v>
      </c>
      <c r="F46" s="9">
        <v>0.30135736000000002</v>
      </c>
      <c r="G46" s="9">
        <v>11.08938536</v>
      </c>
      <c r="H46" s="9">
        <v>0</v>
      </c>
      <c r="I46" s="9">
        <v>0</v>
      </c>
      <c r="K46" s="10" t="s">
        <v>116</v>
      </c>
      <c r="L46" s="11">
        <v>-6.6855572181199996</v>
      </c>
      <c r="M46" s="12"/>
      <c r="N46" s="12"/>
      <c r="O46" s="12"/>
      <c r="P46" s="16">
        <f t="shared" si="3"/>
        <v>-6.6855572181199996</v>
      </c>
      <c r="R46" s="358" t="s">
        <v>384</v>
      </c>
      <c r="S46" s="9">
        <v>-10294.4825360862</v>
      </c>
      <c r="T46" s="9">
        <v>121.080187675145</v>
      </c>
      <c r="U46" s="9">
        <v>13.222242873135899</v>
      </c>
      <c r="V46" s="9">
        <v>0</v>
      </c>
      <c r="W46" s="9">
        <v>0.30135736000000002</v>
      </c>
      <c r="X46" s="9">
        <v>11.08938536</v>
      </c>
      <c r="Y46" s="9">
        <v>0</v>
      </c>
      <c r="Z46" s="9">
        <v>0</v>
      </c>
      <c r="AB46" s="359" t="s">
        <v>402</v>
      </c>
      <c r="AC46" s="11">
        <v>-6.6855572181199996</v>
      </c>
      <c r="AD46" s="12"/>
      <c r="AE46" s="12"/>
      <c r="AF46" s="12"/>
      <c r="AG46" s="16">
        <f t="shared" si="6"/>
        <v>-6.6855572181199996</v>
      </c>
    </row>
    <row r="47" spans="1:33">
      <c r="A47" s="8" t="s">
        <v>79</v>
      </c>
      <c r="B47" s="9">
        <v>0</v>
      </c>
      <c r="C47" s="9">
        <v>120.37976553</v>
      </c>
      <c r="D47" s="9">
        <v>0.62362824593669297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3.6298525119999998</v>
      </c>
      <c r="M47" s="14">
        <f>C65*21</f>
        <v>385.97812230223258</v>
      </c>
      <c r="N47" s="14">
        <f>D65*310</f>
        <v>62.078179103802988</v>
      </c>
      <c r="O47" s="14">
        <v>0</v>
      </c>
      <c r="P47" s="15">
        <f t="shared" si="3"/>
        <v>451.68615391803559</v>
      </c>
      <c r="R47" s="358" t="s">
        <v>385</v>
      </c>
      <c r="S47" s="9">
        <v>0</v>
      </c>
      <c r="T47" s="9">
        <v>120.37976553</v>
      </c>
      <c r="U47" s="9">
        <v>0.62362824593669297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3.6298525119999998</v>
      </c>
      <c r="AD47" s="14">
        <f>T65*21</f>
        <v>385.97812230223258</v>
      </c>
      <c r="AE47" s="14">
        <f>U65*310</f>
        <v>62.078179103802988</v>
      </c>
      <c r="AF47" s="14">
        <v>0</v>
      </c>
      <c r="AG47" s="15">
        <f t="shared" si="6"/>
        <v>451.68615391803559</v>
      </c>
    </row>
    <row r="48" spans="1:33">
      <c r="A48" s="10" t="s">
        <v>83</v>
      </c>
      <c r="B48" s="12"/>
      <c r="C48" s="11">
        <v>116.88078299999999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229.60948045495527</v>
      </c>
      <c r="N48" s="13">
        <v>0</v>
      </c>
      <c r="O48" s="13">
        <v>0</v>
      </c>
      <c r="P48" s="16">
        <f t="shared" si="3"/>
        <v>229.60948045495527</v>
      </c>
      <c r="R48" s="359" t="s">
        <v>386</v>
      </c>
      <c r="S48" s="12"/>
      <c r="T48" s="11">
        <v>116.88078299999999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229.60948045495527</v>
      </c>
      <c r="AE48" s="13">
        <v>0</v>
      </c>
      <c r="AF48" s="13">
        <v>0</v>
      </c>
      <c r="AG48" s="16">
        <f t="shared" si="6"/>
        <v>229.60948045495527</v>
      </c>
    </row>
    <row r="49" spans="1:33">
      <c r="A49" s="10" t="s">
        <v>87</v>
      </c>
      <c r="B49" s="12"/>
      <c r="C49" s="11">
        <v>3.4989825300000001</v>
      </c>
      <c r="D49" s="11">
        <v>0.62362824593669297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2.1861000000000002</v>
      </c>
      <c r="N49" s="13">
        <f>D67*310</f>
        <v>1.9362599999999999</v>
      </c>
      <c r="O49" s="13">
        <v>0</v>
      </c>
      <c r="P49" s="16">
        <f t="shared" si="3"/>
        <v>4.1223600000000005</v>
      </c>
      <c r="R49" s="359" t="s">
        <v>387</v>
      </c>
      <c r="S49" s="12"/>
      <c r="T49" s="11">
        <v>3.4989825300000001</v>
      </c>
      <c r="U49" s="11">
        <v>0.62362824593669297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2.1861000000000002</v>
      </c>
      <c r="AE49" s="13">
        <f>U67*310</f>
        <v>1.9362599999999999</v>
      </c>
      <c r="AF49" s="13">
        <v>0</v>
      </c>
      <c r="AG49" s="16">
        <f t="shared" si="6"/>
        <v>4.1223600000000005</v>
      </c>
    </row>
    <row r="50" spans="1:33" ht="26.4">
      <c r="A50" s="8" t="s">
        <v>91</v>
      </c>
      <c r="B50" s="9">
        <v>-10287.7969788681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3.6298525119999998</v>
      </c>
      <c r="M50" s="13">
        <f>C68*21</f>
        <v>10.981425</v>
      </c>
      <c r="N50" s="13">
        <f>D68*310</f>
        <v>2.9179214999999998</v>
      </c>
      <c r="O50" s="13">
        <v>0</v>
      </c>
      <c r="P50" s="16">
        <f t="shared" si="3"/>
        <v>17.529199011999999</v>
      </c>
      <c r="R50" s="358" t="s">
        <v>388</v>
      </c>
      <c r="S50" s="9">
        <v>-10287.7969788681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3.6298525119999998</v>
      </c>
      <c r="AD50" s="13">
        <f>T68*21</f>
        <v>10.981425</v>
      </c>
      <c r="AE50" s="13">
        <f>U68*310</f>
        <v>2.9179214999999998</v>
      </c>
      <c r="AF50" s="13">
        <v>0</v>
      </c>
      <c r="AG50" s="16">
        <f t="shared" si="6"/>
        <v>17.529199011999999</v>
      </c>
    </row>
    <row r="51" spans="1:33">
      <c r="A51" s="10" t="s">
        <v>95</v>
      </c>
      <c r="B51" s="11">
        <v>-6864.0583455347896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143.20111684727522</v>
      </c>
      <c r="N51" s="13">
        <f>D69*310</f>
        <v>57.223997603802992</v>
      </c>
      <c r="O51" s="13">
        <v>0</v>
      </c>
      <c r="P51" s="16">
        <f t="shared" si="3"/>
        <v>200.4251144510782</v>
      </c>
      <c r="R51" s="359" t="s">
        <v>389</v>
      </c>
      <c r="S51" s="11">
        <v>-6864.0583455347896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143.20111684727522</v>
      </c>
      <c r="AE51" s="13">
        <f>U69*310</f>
        <v>57.223997603802992</v>
      </c>
      <c r="AF51" s="13">
        <v>0</v>
      </c>
      <c r="AG51" s="16">
        <f t="shared" si="6"/>
        <v>200.4251144510782</v>
      </c>
    </row>
    <row r="52" spans="1:33">
      <c r="A52" s="10" t="s">
        <v>98</v>
      </c>
      <c r="B52" s="11">
        <v>-3423.7386333333302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-3423.7386333333302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111.84538365</v>
      </c>
      <c r="M54" s="9">
        <f>C72*21</f>
        <v>1.642484655E-2</v>
      </c>
      <c r="N54" s="9">
        <f>D72*310</f>
        <v>0.96984808199999994</v>
      </c>
      <c r="O54" s="9">
        <v>0</v>
      </c>
      <c r="P54" s="16">
        <f t="shared" si="3"/>
        <v>112.83165657855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111.84538365</v>
      </c>
      <c r="AD54" s="9">
        <f>T72*21</f>
        <v>1.642484655E-2</v>
      </c>
      <c r="AE54" s="9">
        <f>U72*310</f>
        <v>0.96984808199999994</v>
      </c>
      <c r="AF54" s="9">
        <v>0</v>
      </c>
      <c r="AG54" s="16">
        <f t="shared" ref="AG54:AG56" si="7">SUM(AC54:AF54)</f>
        <v>112.83165657855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111.84538365</v>
      </c>
      <c r="M55" s="11">
        <f>C73*21</f>
        <v>1.642484655E-2</v>
      </c>
      <c r="N55" s="11">
        <f>D73*310</f>
        <v>0.96984808199999994</v>
      </c>
      <c r="O55" s="12"/>
      <c r="P55" s="16">
        <f t="shared" si="3"/>
        <v>112.83165657855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111.84538365</v>
      </c>
      <c r="AD55" s="11">
        <f>T73*21</f>
        <v>1.642484655E-2</v>
      </c>
      <c r="AE55" s="11">
        <f>U73*310</f>
        <v>0.96984808199999994</v>
      </c>
      <c r="AF55" s="12"/>
      <c r="AG55" s="16">
        <f t="shared" si="7"/>
        <v>112.83165657855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0.70042214514460699</v>
      </c>
      <c r="D57" s="9">
        <v>12.5986146271993</v>
      </c>
      <c r="E57" s="9">
        <v>0</v>
      </c>
      <c r="F57" s="9">
        <v>0.30135736000000002</v>
      </c>
      <c r="G57" s="9">
        <v>11.08938536</v>
      </c>
      <c r="H57" s="9">
        <v>0</v>
      </c>
      <c r="I57" s="9">
        <v>0</v>
      </c>
      <c r="R57" s="358" t="s">
        <v>395</v>
      </c>
      <c r="S57" s="9">
        <v>0</v>
      </c>
      <c r="T57" s="9">
        <v>0.70042214514460699</v>
      </c>
      <c r="U57" s="9">
        <v>12.5986146271993</v>
      </c>
      <c r="V57" s="9">
        <v>0</v>
      </c>
      <c r="W57" s="9">
        <v>0.30135736000000002</v>
      </c>
      <c r="X57" s="9">
        <v>11.08938536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0.32570877599999998</v>
      </c>
      <c r="D58" s="11">
        <v>8.4672784000000001E-3</v>
      </c>
      <c r="E58" s="12"/>
      <c r="F58" s="11">
        <v>0.30135736000000002</v>
      </c>
      <c r="G58" s="11">
        <v>11.08938536</v>
      </c>
      <c r="H58" s="11">
        <v>0</v>
      </c>
      <c r="I58" s="11">
        <v>0</v>
      </c>
      <c r="R58" s="359" t="s">
        <v>396</v>
      </c>
      <c r="S58" s="12"/>
      <c r="T58" s="11">
        <v>0.32570877599999998</v>
      </c>
      <c r="U58" s="11">
        <v>8.4672784000000001E-3</v>
      </c>
      <c r="V58" s="12"/>
      <c r="W58" s="11">
        <v>0.30135736000000002</v>
      </c>
      <c r="X58" s="11">
        <v>11.08938536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9.1932533874024696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9.1932533874024696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3.1470905954537498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3.1470905954537498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0.24980336594303401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0.24980336594303401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0.37471336914460701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0.37471336914460701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-6.6855572181199996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-6.6855572181199996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-6.6855572181199996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-6.6855572181199996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3.6298525119999998</v>
      </c>
      <c r="C65" s="9">
        <v>18.3799105858206</v>
      </c>
      <c r="D65" s="9">
        <v>0.200252190657429</v>
      </c>
      <c r="E65" s="9">
        <v>0</v>
      </c>
      <c r="F65" s="9">
        <v>0.25600000000000001</v>
      </c>
      <c r="G65" s="9">
        <v>4.4930000000000003</v>
      </c>
      <c r="H65" s="9">
        <v>9.9000000000000005E-2</v>
      </c>
      <c r="I65" s="9">
        <v>8.9999999999999993E-3</v>
      </c>
      <c r="R65" s="358" t="s">
        <v>403</v>
      </c>
      <c r="S65" s="9">
        <v>3.6298525119999998</v>
      </c>
      <c r="T65" s="9">
        <v>18.3799105858206</v>
      </c>
      <c r="U65" s="9">
        <v>0.200252190657429</v>
      </c>
      <c r="V65" s="9">
        <v>0</v>
      </c>
      <c r="W65" s="9">
        <v>0.25600000000000001</v>
      </c>
      <c r="X65" s="9">
        <v>4.4930000000000003</v>
      </c>
      <c r="Y65" s="9">
        <v>9.9000000000000005E-2</v>
      </c>
      <c r="Z65" s="9">
        <v>8.9999999999999993E-3</v>
      </c>
    </row>
    <row r="66" spans="1:26">
      <c r="A66" s="10" t="s">
        <v>80</v>
      </c>
      <c r="B66" s="13">
        <v>0</v>
      </c>
      <c r="C66" s="13">
        <v>10.933784783569299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10.933784783569299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0.1041</v>
      </c>
      <c r="D67" s="13">
        <v>6.2459999999999998E-3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0.1041</v>
      </c>
      <c r="U67" s="13">
        <v>6.2459999999999998E-3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3.6298525119999998</v>
      </c>
      <c r="C68" s="13">
        <v>0.52292499999999997</v>
      </c>
      <c r="D68" s="13">
        <v>9.4126499999999998E-3</v>
      </c>
      <c r="E68" s="13">
        <v>0</v>
      </c>
      <c r="F68" s="13">
        <v>0.25600000000000001</v>
      </c>
      <c r="G68" s="13">
        <v>4.4930000000000003</v>
      </c>
      <c r="H68" s="13">
        <v>9.9000000000000005E-2</v>
      </c>
      <c r="I68" s="13">
        <v>8.9999999999999993E-3</v>
      </c>
      <c r="R68" s="358" t="s">
        <v>406</v>
      </c>
      <c r="S68" s="13">
        <v>3.6298525119999998</v>
      </c>
      <c r="T68" s="13">
        <v>0.52292499999999997</v>
      </c>
      <c r="U68" s="13">
        <v>9.4126499999999998E-3</v>
      </c>
      <c r="V68" s="13">
        <v>0</v>
      </c>
      <c r="W68" s="13">
        <v>0.25600000000000001</v>
      </c>
      <c r="X68" s="13">
        <v>4.4930000000000003</v>
      </c>
      <c r="Y68" s="13">
        <v>9.9000000000000005E-2</v>
      </c>
      <c r="Z68" s="13">
        <v>8.9999999999999993E-3</v>
      </c>
    </row>
    <row r="69" spans="1:26">
      <c r="A69" s="10" t="s">
        <v>92</v>
      </c>
      <c r="B69" s="13">
        <v>0</v>
      </c>
      <c r="C69" s="13">
        <v>6.8191008022512003</v>
      </c>
      <c r="D69" s="13">
        <v>0.184593540657429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6.8191008022512003</v>
      </c>
      <c r="U69" s="13">
        <v>0.184593540657429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111.84538365</v>
      </c>
      <c r="C72" s="9">
        <v>7.8213554999999996E-4</v>
      </c>
      <c r="D72" s="9">
        <v>3.1285421999999998E-3</v>
      </c>
      <c r="E72" s="9">
        <v>0</v>
      </c>
      <c r="F72" s="9">
        <v>0.99339999999999995</v>
      </c>
      <c r="G72" s="9">
        <v>0.65610000000000002</v>
      </c>
      <c r="H72" s="9">
        <v>0.13059999999999999</v>
      </c>
      <c r="I72" s="9">
        <v>5.8400000000000001E-2</v>
      </c>
      <c r="R72" s="358" t="s">
        <v>409</v>
      </c>
      <c r="S72" s="9">
        <v>111.84538365</v>
      </c>
      <c r="T72" s="9">
        <v>7.8213554999999996E-4</v>
      </c>
      <c r="U72" s="9">
        <v>3.1285421999999998E-3</v>
      </c>
      <c r="V72" s="9">
        <v>0</v>
      </c>
      <c r="W72" s="9">
        <v>0.99339999999999995</v>
      </c>
      <c r="X72" s="9">
        <v>0.65610000000000002</v>
      </c>
      <c r="Y72" s="9">
        <v>0.13059999999999999</v>
      </c>
      <c r="Z72" s="9">
        <v>5.8400000000000001E-2</v>
      </c>
    </row>
    <row r="73" spans="1:26" ht="26.4">
      <c r="A73" s="10" t="s">
        <v>159</v>
      </c>
      <c r="B73" s="11">
        <v>111.84538365</v>
      </c>
      <c r="C73" s="11">
        <v>7.8213554999999996E-4</v>
      </c>
      <c r="D73" s="11">
        <v>3.1285421999999998E-3</v>
      </c>
      <c r="E73" s="12"/>
      <c r="F73" s="11">
        <v>0.99339999999999995</v>
      </c>
      <c r="G73" s="11">
        <v>0.65610000000000002</v>
      </c>
      <c r="H73" s="11">
        <v>0.13059999999999999</v>
      </c>
      <c r="I73" s="11">
        <v>5.8400000000000001E-2</v>
      </c>
      <c r="R73" s="359" t="s">
        <v>410</v>
      </c>
      <c r="S73" s="11">
        <v>111.84538365</v>
      </c>
      <c r="T73" s="11">
        <v>7.8213554999999996E-4</v>
      </c>
      <c r="U73" s="11">
        <v>3.1285421999999998E-3</v>
      </c>
      <c r="V73" s="12"/>
      <c r="W73" s="11">
        <v>0.99339999999999995</v>
      </c>
      <c r="X73" s="11">
        <v>0.65610000000000002</v>
      </c>
      <c r="Y73" s="11">
        <v>0.13059999999999999</v>
      </c>
      <c r="Z73" s="11">
        <v>5.8400000000000001E-2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S30" zoomScale="70" zoomScaleNormal="70" workbookViewId="0">
      <selection activeCell="AC60" sqref="AC60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6.4414062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6.4414062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163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4005.7834469907798</v>
      </c>
      <c r="C4" s="9">
        <v>159.66473786200899</v>
      </c>
      <c r="D4" s="9">
        <v>12.5189685385182</v>
      </c>
      <c r="E4" s="9">
        <v>0</v>
      </c>
      <c r="F4" s="9">
        <v>33.312491139000002</v>
      </c>
      <c r="G4" s="9">
        <v>261.84354620099998</v>
      </c>
      <c r="H4" s="9">
        <v>40.465283548999999</v>
      </c>
      <c r="I4" s="9">
        <v>71.627659043999998</v>
      </c>
      <c r="K4" s="8" t="s">
        <v>138</v>
      </c>
      <c r="L4" s="14">
        <v>4005.7834469907798</v>
      </c>
      <c r="M4" s="14">
        <f>C4*21</f>
        <v>3352.9594951021886</v>
      </c>
      <c r="N4" s="14">
        <f t="shared" ref="N4:N10" si="0">D4*310</f>
        <v>3880.8802469406419</v>
      </c>
      <c r="O4" s="14">
        <v>0</v>
      </c>
      <c r="P4" s="15">
        <f>SUM(L4:O4)</f>
        <v>11239.623189033609</v>
      </c>
      <c r="Q4" s="17"/>
      <c r="R4" s="358" t="s">
        <v>344</v>
      </c>
      <c r="S4" s="9">
        <v>4005.7834469907798</v>
      </c>
      <c r="T4" s="9">
        <v>159.66473786200899</v>
      </c>
      <c r="U4" s="9">
        <v>12.5189685385182</v>
      </c>
      <c r="V4" s="9">
        <v>0</v>
      </c>
      <c r="W4" s="9">
        <v>33.312491139000002</v>
      </c>
      <c r="X4" s="9">
        <v>261.84354620099998</v>
      </c>
      <c r="Y4" s="9">
        <v>40.465283548999999</v>
      </c>
      <c r="Z4" s="9">
        <v>71.627659043999998</v>
      </c>
      <c r="AB4" s="358" t="s">
        <v>344</v>
      </c>
      <c r="AC4" s="14">
        <v>4005.7834469907798</v>
      </c>
      <c r="AD4" s="14">
        <f>T4*21</f>
        <v>3352.9594951021886</v>
      </c>
      <c r="AE4" s="14">
        <f t="shared" ref="AE4:AE10" si="1">U4*310</f>
        <v>3880.8802469406419</v>
      </c>
      <c r="AF4" s="14">
        <v>0</v>
      </c>
      <c r="AG4" s="15">
        <f>SUM(AC4:AF4)</f>
        <v>11239.623189033609</v>
      </c>
    </row>
    <row r="5" spans="1:33">
      <c r="A5" s="8" t="s">
        <v>73</v>
      </c>
      <c r="B5" s="9">
        <v>13655.434827421101</v>
      </c>
      <c r="C5" s="9">
        <v>28.44372978218</v>
      </c>
      <c r="D5" s="9">
        <v>0.41875419151799997</v>
      </c>
      <c r="E5" s="9">
        <v>0</v>
      </c>
      <c r="F5" s="9">
        <v>32.666194599000001</v>
      </c>
      <c r="G5" s="9">
        <v>239.721800261</v>
      </c>
      <c r="H5" s="9">
        <v>36.555483549000002</v>
      </c>
      <c r="I5" s="9">
        <v>70.721559044000003</v>
      </c>
      <c r="K5" s="8" t="s">
        <v>73</v>
      </c>
      <c r="L5" s="14">
        <v>13655.434827421101</v>
      </c>
      <c r="M5" s="14">
        <f t="shared" ref="M5:M10" si="2">C5*21</f>
        <v>597.31832542578002</v>
      </c>
      <c r="N5" s="14">
        <f t="shared" si="0"/>
        <v>129.81379937058</v>
      </c>
      <c r="O5" s="14">
        <v>0</v>
      </c>
      <c r="P5" s="15">
        <f t="shared" ref="P5:P56" si="3">SUM(L5:O5)</f>
        <v>14382.566952217461</v>
      </c>
      <c r="R5" s="358" t="s">
        <v>345</v>
      </c>
      <c r="S5" s="9">
        <v>13655.434827421101</v>
      </c>
      <c r="T5" s="9">
        <v>28.44372978218</v>
      </c>
      <c r="U5" s="9">
        <v>0.41875419151799997</v>
      </c>
      <c r="V5" s="9">
        <v>0</v>
      </c>
      <c r="W5" s="9">
        <v>32.666194599000001</v>
      </c>
      <c r="X5" s="9">
        <v>239.721800261</v>
      </c>
      <c r="Y5" s="9">
        <v>36.555483549000002</v>
      </c>
      <c r="Z5" s="9">
        <v>70.721559044000003</v>
      </c>
      <c r="AB5" s="358" t="s">
        <v>345</v>
      </c>
      <c r="AC5" s="14">
        <v>13655.434827421101</v>
      </c>
      <c r="AD5" s="14">
        <f t="shared" ref="AD5:AD10" si="4">T5*21</f>
        <v>597.31832542578002</v>
      </c>
      <c r="AE5" s="14">
        <f t="shared" si="1"/>
        <v>129.81379937058</v>
      </c>
      <c r="AF5" s="14">
        <v>0</v>
      </c>
      <c r="AG5" s="15">
        <f t="shared" ref="AG5:AG30" si="5">SUM(AC5:AF5)</f>
        <v>14382.566952217461</v>
      </c>
    </row>
    <row r="6" spans="1:33">
      <c r="A6" s="8" t="s">
        <v>77</v>
      </c>
      <c r="B6" s="9">
        <v>13628.190149116001</v>
      </c>
      <c r="C6" s="9">
        <v>11.25861108278</v>
      </c>
      <c r="D6" s="9">
        <v>0.41875419151799997</v>
      </c>
      <c r="E6" s="9">
        <v>0</v>
      </c>
      <c r="F6" s="9">
        <v>32.666194599000001</v>
      </c>
      <c r="G6" s="9">
        <v>239.721800261</v>
      </c>
      <c r="H6" s="9">
        <v>27.337083548999999</v>
      </c>
      <c r="I6" s="9">
        <v>70.721559044000003</v>
      </c>
      <c r="K6" s="8" t="s">
        <v>77</v>
      </c>
      <c r="L6" s="14">
        <v>13628.190149116001</v>
      </c>
      <c r="M6" s="14">
        <f t="shared" si="2"/>
        <v>236.43083273837999</v>
      </c>
      <c r="N6" s="14">
        <f t="shared" si="0"/>
        <v>129.81379937058</v>
      </c>
      <c r="O6" s="14">
        <v>0</v>
      </c>
      <c r="P6" s="15">
        <f t="shared" si="3"/>
        <v>13994.434781224962</v>
      </c>
      <c r="R6" s="358" t="s">
        <v>346</v>
      </c>
      <c r="S6" s="9">
        <v>13628.190149116001</v>
      </c>
      <c r="T6" s="9">
        <v>11.25861108278</v>
      </c>
      <c r="U6" s="9">
        <v>0.41875419151799997</v>
      </c>
      <c r="V6" s="9">
        <v>0</v>
      </c>
      <c r="W6" s="9">
        <v>32.666194599000001</v>
      </c>
      <c r="X6" s="9">
        <v>239.721800261</v>
      </c>
      <c r="Y6" s="9">
        <v>27.337083548999999</v>
      </c>
      <c r="Z6" s="9">
        <v>70.721559044000003</v>
      </c>
      <c r="AB6" s="358" t="s">
        <v>346</v>
      </c>
      <c r="AC6" s="14">
        <v>13628.190149116001</v>
      </c>
      <c r="AD6" s="14">
        <f t="shared" si="4"/>
        <v>236.43083273837999</v>
      </c>
      <c r="AE6" s="14">
        <f t="shared" si="1"/>
        <v>129.81379937058</v>
      </c>
      <c r="AF6" s="14">
        <v>0</v>
      </c>
      <c r="AG6" s="15">
        <f t="shared" si="5"/>
        <v>13994.434781224962</v>
      </c>
    </row>
    <row r="7" spans="1:33">
      <c r="A7" s="10" t="s">
        <v>81</v>
      </c>
      <c r="B7" s="11">
        <v>5970.5878441000004</v>
      </c>
      <c r="C7" s="11">
        <v>0.1239050795</v>
      </c>
      <c r="D7" s="11">
        <v>5.366664225E-2</v>
      </c>
      <c r="E7" s="12"/>
      <c r="F7" s="11">
        <v>10.517898747</v>
      </c>
      <c r="G7" s="11">
        <v>6.6653730260000001</v>
      </c>
      <c r="H7" s="11">
        <v>1.418710967</v>
      </c>
      <c r="I7" s="11">
        <v>38.519625769999998</v>
      </c>
      <c r="K7" s="10" t="s">
        <v>81</v>
      </c>
      <c r="L7" s="11">
        <v>5970.5878441000004</v>
      </c>
      <c r="M7" s="13">
        <f t="shared" si="2"/>
        <v>2.6020066695000001</v>
      </c>
      <c r="N7" s="11">
        <f t="shared" si="0"/>
        <v>16.636659097500001</v>
      </c>
      <c r="O7" s="12"/>
      <c r="P7" s="16">
        <f t="shared" si="3"/>
        <v>5989.8265098670008</v>
      </c>
      <c r="R7" s="359" t="s">
        <v>347</v>
      </c>
      <c r="S7" s="11">
        <v>5970.5878441000004</v>
      </c>
      <c r="T7" s="11">
        <v>0.1239050795</v>
      </c>
      <c r="U7" s="11">
        <v>5.366664225E-2</v>
      </c>
      <c r="V7" s="12"/>
      <c r="W7" s="11">
        <v>10.517898747</v>
      </c>
      <c r="X7" s="11">
        <v>6.6653730260000001</v>
      </c>
      <c r="Y7" s="11">
        <v>1.418710967</v>
      </c>
      <c r="Z7" s="11">
        <v>38.519625769999998</v>
      </c>
      <c r="AB7" s="359" t="s">
        <v>347</v>
      </c>
      <c r="AC7" s="11">
        <v>5970.5878441000004</v>
      </c>
      <c r="AD7" s="13">
        <f t="shared" si="4"/>
        <v>2.6020066695000001</v>
      </c>
      <c r="AE7" s="11">
        <f t="shared" si="1"/>
        <v>16.636659097500001</v>
      </c>
      <c r="AF7" s="12"/>
      <c r="AG7" s="16">
        <f t="shared" si="5"/>
        <v>5989.8265098670008</v>
      </c>
    </row>
    <row r="8" spans="1:33" ht="26.4">
      <c r="A8" s="10" t="s">
        <v>85</v>
      </c>
      <c r="B8" s="11">
        <v>892.20318471600001</v>
      </c>
      <c r="C8" s="11">
        <v>3.699205128E-2</v>
      </c>
      <c r="D8" s="11">
        <v>5.3406406679999997E-3</v>
      </c>
      <c r="E8" s="12"/>
      <c r="F8" s="11">
        <v>1.9929449159999999</v>
      </c>
      <c r="G8" s="11">
        <v>2.4593725370000001</v>
      </c>
      <c r="H8" s="11">
        <v>0.45933063699999999</v>
      </c>
      <c r="I8" s="11">
        <v>2.0885567859999998</v>
      </c>
      <c r="K8" s="10" t="s">
        <v>85</v>
      </c>
      <c r="L8" s="11">
        <v>892.20318471600001</v>
      </c>
      <c r="M8" s="13">
        <f t="shared" si="2"/>
        <v>0.77683307688000003</v>
      </c>
      <c r="N8" s="11">
        <f t="shared" si="0"/>
        <v>1.65559860708</v>
      </c>
      <c r="O8" s="12"/>
      <c r="P8" s="16">
        <f t="shared" si="3"/>
        <v>894.6356163999601</v>
      </c>
      <c r="R8" s="359" t="s">
        <v>348</v>
      </c>
      <c r="S8" s="11">
        <v>892.20318471600001</v>
      </c>
      <c r="T8" s="11">
        <v>3.699205128E-2</v>
      </c>
      <c r="U8" s="11">
        <v>5.3406406679999997E-3</v>
      </c>
      <c r="V8" s="12"/>
      <c r="W8" s="11">
        <v>1.9929449159999999</v>
      </c>
      <c r="X8" s="11">
        <v>2.4593725370000001</v>
      </c>
      <c r="Y8" s="11">
        <v>0.45933063699999999</v>
      </c>
      <c r="Z8" s="11">
        <v>2.0885567859999998</v>
      </c>
      <c r="AB8" s="359" t="s">
        <v>348</v>
      </c>
      <c r="AC8" s="11">
        <v>892.20318471600001</v>
      </c>
      <c r="AD8" s="13">
        <f t="shared" si="4"/>
        <v>0.77683307688000003</v>
      </c>
      <c r="AE8" s="11">
        <f t="shared" si="1"/>
        <v>1.65559860708</v>
      </c>
      <c r="AF8" s="12"/>
      <c r="AG8" s="16">
        <f t="shared" si="5"/>
        <v>894.6356163999601</v>
      </c>
    </row>
    <row r="9" spans="1:33">
      <c r="A9" s="10" t="s">
        <v>89</v>
      </c>
      <c r="B9" s="11">
        <v>2856.8656814999999</v>
      </c>
      <c r="C9" s="11">
        <v>0.93855051199999995</v>
      </c>
      <c r="D9" s="11">
        <v>0.304282581</v>
      </c>
      <c r="E9" s="12"/>
      <c r="F9" s="11">
        <v>15.8886</v>
      </c>
      <c r="G9" s="11">
        <v>76.095299999999995</v>
      </c>
      <c r="H9" s="11">
        <v>9.0819960000000002</v>
      </c>
      <c r="I9" s="11">
        <v>0.34760449999999998</v>
      </c>
      <c r="K9" s="10" t="s">
        <v>89</v>
      </c>
      <c r="L9" s="11">
        <v>2856.8656814999999</v>
      </c>
      <c r="M9" s="13">
        <f t="shared" si="2"/>
        <v>19.709560751999998</v>
      </c>
      <c r="N9" s="11">
        <f t="shared" si="0"/>
        <v>94.327600110000006</v>
      </c>
      <c r="O9" s="12"/>
      <c r="P9" s="16">
        <f t="shared" si="3"/>
        <v>2970.9028423619998</v>
      </c>
      <c r="R9" s="359" t="s">
        <v>349</v>
      </c>
      <c r="S9" s="11">
        <v>2856.8656814999999</v>
      </c>
      <c r="T9" s="11">
        <v>0.93855051199999995</v>
      </c>
      <c r="U9" s="11">
        <v>0.304282581</v>
      </c>
      <c r="V9" s="12"/>
      <c r="W9" s="11">
        <v>15.8886</v>
      </c>
      <c r="X9" s="11">
        <v>76.095299999999995</v>
      </c>
      <c r="Y9" s="11">
        <v>9.0819960000000002</v>
      </c>
      <c r="Z9" s="11">
        <v>0.34760449999999998</v>
      </c>
      <c r="AB9" s="359" t="s">
        <v>349</v>
      </c>
      <c r="AC9" s="11">
        <v>2856.8656814999999</v>
      </c>
      <c r="AD9" s="13">
        <f t="shared" si="4"/>
        <v>19.709560751999998</v>
      </c>
      <c r="AE9" s="11">
        <f t="shared" si="1"/>
        <v>94.327600110000006</v>
      </c>
      <c r="AF9" s="12"/>
      <c r="AG9" s="16">
        <f t="shared" si="5"/>
        <v>2970.9028423619998</v>
      </c>
    </row>
    <row r="10" spans="1:33">
      <c r="A10" s="10" t="s">
        <v>93</v>
      </c>
      <c r="B10" s="11">
        <v>3908.5334388000001</v>
      </c>
      <c r="C10" s="11">
        <v>10.15916344</v>
      </c>
      <c r="D10" s="11">
        <v>5.5464327600000002E-2</v>
      </c>
      <c r="E10" s="12"/>
      <c r="F10" s="11">
        <v>4.2667509360000002</v>
      </c>
      <c r="G10" s="11">
        <v>154.50175469800001</v>
      </c>
      <c r="H10" s="11">
        <v>16.377045944999999</v>
      </c>
      <c r="I10" s="11">
        <v>29.765771988000001</v>
      </c>
      <c r="K10" s="10" t="s">
        <v>93</v>
      </c>
      <c r="L10" s="11">
        <v>3908.5334388000001</v>
      </c>
      <c r="M10" s="13">
        <f t="shared" si="2"/>
        <v>213.34243223999999</v>
      </c>
      <c r="N10" s="11">
        <f t="shared" si="0"/>
        <v>17.193941556000002</v>
      </c>
      <c r="O10" s="12"/>
      <c r="P10" s="16">
        <f t="shared" si="3"/>
        <v>4139.0698125959998</v>
      </c>
      <c r="R10" s="359" t="s">
        <v>350</v>
      </c>
      <c r="S10" s="11">
        <v>3908.5334388000001</v>
      </c>
      <c r="T10" s="11">
        <v>10.15916344</v>
      </c>
      <c r="U10" s="11">
        <v>5.5464327600000002E-2</v>
      </c>
      <c r="V10" s="12"/>
      <c r="W10" s="11">
        <v>4.2667509360000002</v>
      </c>
      <c r="X10" s="11">
        <v>154.50175469800001</v>
      </c>
      <c r="Y10" s="11">
        <v>16.377045944999999</v>
      </c>
      <c r="Z10" s="11">
        <v>29.765771988000001</v>
      </c>
      <c r="AB10" s="359" t="s">
        <v>350</v>
      </c>
      <c r="AC10" s="11">
        <v>3908.5334388000001</v>
      </c>
      <c r="AD10" s="13">
        <f t="shared" si="4"/>
        <v>213.34243223999999</v>
      </c>
      <c r="AE10" s="11">
        <f t="shared" si="1"/>
        <v>17.193941556000002</v>
      </c>
      <c r="AF10" s="12"/>
      <c r="AG10" s="16">
        <f t="shared" si="5"/>
        <v>4139.0698125959998</v>
      </c>
    </row>
    <row r="11" spans="1:33">
      <c r="A11" s="8" t="s">
        <v>96</v>
      </c>
      <c r="B11" s="9">
        <v>27.24467830515</v>
      </c>
      <c r="C11" s="9">
        <v>17.1851186994</v>
      </c>
      <c r="D11" s="9">
        <v>0</v>
      </c>
      <c r="E11" s="9">
        <v>0</v>
      </c>
      <c r="F11" s="9">
        <v>0</v>
      </c>
      <c r="G11" s="9">
        <v>0</v>
      </c>
      <c r="H11" s="9">
        <v>9.2184000000000008</v>
      </c>
      <c r="I11" s="9">
        <v>0</v>
      </c>
      <c r="K11" s="8" t="s">
        <v>96</v>
      </c>
      <c r="L11" s="14">
        <v>27.24467830515</v>
      </c>
      <c r="M11" s="14">
        <f>C11*21</f>
        <v>360.88749268740003</v>
      </c>
      <c r="N11" s="14">
        <v>0</v>
      </c>
      <c r="O11" s="14">
        <v>0</v>
      </c>
      <c r="P11" s="15">
        <f t="shared" si="3"/>
        <v>388.13217099255002</v>
      </c>
      <c r="R11" s="358" t="s">
        <v>351</v>
      </c>
      <c r="S11" s="9">
        <v>27.24467830515</v>
      </c>
      <c r="T11" s="9">
        <v>17.1851186994</v>
      </c>
      <c r="U11" s="9">
        <v>0</v>
      </c>
      <c r="V11" s="9">
        <v>0</v>
      </c>
      <c r="W11" s="9">
        <v>0</v>
      </c>
      <c r="X11" s="9">
        <v>0</v>
      </c>
      <c r="Y11" s="9">
        <v>9.2184000000000008</v>
      </c>
      <c r="Z11" s="9">
        <v>0</v>
      </c>
      <c r="AB11" s="358" t="s">
        <v>351</v>
      </c>
      <c r="AC11" s="14">
        <v>27.24467830515</v>
      </c>
      <c r="AD11" s="14">
        <f>T11*21</f>
        <v>360.88749268740003</v>
      </c>
      <c r="AE11" s="14">
        <v>0</v>
      </c>
      <c r="AF11" s="14">
        <v>0</v>
      </c>
      <c r="AG11" s="15">
        <f t="shared" si="5"/>
        <v>388.13217099255002</v>
      </c>
    </row>
    <row r="12" spans="1:33">
      <c r="A12" s="10" t="s">
        <v>99</v>
      </c>
      <c r="B12" s="11">
        <v>21.558132000000001</v>
      </c>
      <c r="C12" s="11">
        <v>7.8258747</v>
      </c>
      <c r="D12" s="11">
        <v>0</v>
      </c>
      <c r="E12" s="12"/>
      <c r="F12" s="11">
        <v>0</v>
      </c>
      <c r="G12" s="11">
        <v>0</v>
      </c>
      <c r="H12" s="11">
        <v>3.4416000000000002</v>
      </c>
      <c r="I12" s="11">
        <v>0</v>
      </c>
      <c r="K12" s="10" t="s">
        <v>99</v>
      </c>
      <c r="L12" s="11">
        <v>21.558132000000001</v>
      </c>
      <c r="M12" s="11">
        <f>C12*21</f>
        <v>164.34336869999998</v>
      </c>
      <c r="N12" s="11">
        <v>0</v>
      </c>
      <c r="O12" s="12"/>
      <c r="P12" s="16">
        <f t="shared" si="3"/>
        <v>185.90150069999999</v>
      </c>
      <c r="R12" s="359" t="s">
        <v>352</v>
      </c>
      <c r="S12" s="11">
        <v>21.558132000000001</v>
      </c>
      <c r="T12" s="11">
        <v>7.8258747</v>
      </c>
      <c r="U12" s="11">
        <v>0</v>
      </c>
      <c r="V12" s="12"/>
      <c r="W12" s="11">
        <v>0</v>
      </c>
      <c r="X12" s="11">
        <v>0</v>
      </c>
      <c r="Y12" s="11">
        <v>3.4416000000000002</v>
      </c>
      <c r="Z12" s="11">
        <v>0</v>
      </c>
      <c r="AB12" s="359" t="s">
        <v>352</v>
      </c>
      <c r="AC12" s="11">
        <v>21.558132000000001</v>
      </c>
      <c r="AD12" s="11">
        <f>T12*21</f>
        <v>164.34336869999998</v>
      </c>
      <c r="AE12" s="11">
        <v>0</v>
      </c>
      <c r="AF12" s="12"/>
      <c r="AG12" s="16">
        <f t="shared" si="5"/>
        <v>185.90150069999999</v>
      </c>
    </row>
    <row r="13" spans="1:33">
      <c r="A13" s="10" t="s">
        <v>102</v>
      </c>
      <c r="B13" s="11">
        <v>5.6865463051500003</v>
      </c>
      <c r="C13" s="11">
        <v>9.3592439994000003</v>
      </c>
      <c r="D13" s="11">
        <v>0</v>
      </c>
      <c r="E13" s="12"/>
      <c r="F13" s="11">
        <v>0</v>
      </c>
      <c r="G13" s="11">
        <v>0</v>
      </c>
      <c r="H13" s="11">
        <v>5.7767999999999997</v>
      </c>
      <c r="I13" s="11">
        <v>0</v>
      </c>
      <c r="K13" s="10" t="s">
        <v>102</v>
      </c>
      <c r="L13" s="11">
        <v>5.6865463051500003</v>
      </c>
      <c r="M13" s="11">
        <f>C13*21</f>
        <v>196.54412398740001</v>
      </c>
      <c r="N13" s="11">
        <v>0</v>
      </c>
      <c r="O13" s="12"/>
      <c r="P13" s="16">
        <f t="shared" si="3"/>
        <v>202.23067029255</v>
      </c>
      <c r="R13" s="359" t="s">
        <v>353</v>
      </c>
      <c r="S13" s="11">
        <v>5.6865463051500003</v>
      </c>
      <c r="T13" s="11">
        <v>9.3592439994000003</v>
      </c>
      <c r="U13" s="11">
        <v>0</v>
      </c>
      <c r="V13" s="12"/>
      <c r="W13" s="11">
        <v>0</v>
      </c>
      <c r="X13" s="11">
        <v>0</v>
      </c>
      <c r="Y13" s="11">
        <v>5.7767999999999997</v>
      </c>
      <c r="Z13" s="11">
        <v>0</v>
      </c>
      <c r="AB13" s="359" t="s">
        <v>353</v>
      </c>
      <c r="AC13" s="11">
        <v>5.6865463051500003</v>
      </c>
      <c r="AD13" s="11">
        <f>T13*21</f>
        <v>196.54412398740001</v>
      </c>
      <c r="AE13" s="11">
        <v>0</v>
      </c>
      <c r="AF13" s="12"/>
      <c r="AG13" s="16">
        <f t="shared" si="5"/>
        <v>202.23067029255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636.14450782381903</v>
      </c>
      <c r="M15" s="14">
        <f>C16*21</f>
        <v>0</v>
      </c>
      <c r="N15" s="14">
        <f>D16*310</f>
        <v>0</v>
      </c>
      <c r="O15" s="14">
        <v>0</v>
      </c>
      <c r="P15" s="15">
        <f t="shared" si="3"/>
        <v>636.14450782381903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636.14450782381903</v>
      </c>
      <c r="AD15" s="14">
        <f>T16*21</f>
        <v>0</v>
      </c>
      <c r="AE15" s="14">
        <f>U16*310</f>
        <v>0</v>
      </c>
      <c r="AF15" s="14">
        <v>0</v>
      </c>
      <c r="AG15" s="15">
        <f t="shared" si="5"/>
        <v>636.14450782381903</v>
      </c>
    </row>
    <row r="16" spans="1:33" ht="26.4">
      <c r="A16" s="8" t="s">
        <v>74</v>
      </c>
      <c r="B16" s="9">
        <v>636.14450782381903</v>
      </c>
      <c r="C16" s="9">
        <v>0</v>
      </c>
      <c r="D16" s="9">
        <v>0</v>
      </c>
      <c r="E16" s="9">
        <v>0</v>
      </c>
      <c r="F16" s="9">
        <v>4.82E-2</v>
      </c>
      <c r="G16" s="9">
        <v>5.1672000000000002</v>
      </c>
      <c r="H16" s="9">
        <v>3.8077999999999999</v>
      </c>
      <c r="I16" s="9">
        <v>0.89710000000000001</v>
      </c>
      <c r="K16" s="8" t="s">
        <v>78</v>
      </c>
      <c r="L16" s="14">
        <v>628.06659082381896</v>
      </c>
      <c r="M16" s="14">
        <v>0</v>
      </c>
      <c r="N16" s="14">
        <v>0</v>
      </c>
      <c r="O16" s="14">
        <v>0</v>
      </c>
      <c r="P16" s="15">
        <f t="shared" si="3"/>
        <v>628.06659082381896</v>
      </c>
      <c r="R16" s="358" t="s">
        <v>356</v>
      </c>
      <c r="S16" s="9">
        <v>636.14450782381903</v>
      </c>
      <c r="T16" s="9">
        <v>0</v>
      </c>
      <c r="U16" s="9">
        <v>0</v>
      </c>
      <c r="V16" s="9">
        <v>0</v>
      </c>
      <c r="W16" s="9">
        <v>4.82E-2</v>
      </c>
      <c r="X16" s="9">
        <v>5.1672000000000002</v>
      </c>
      <c r="Y16" s="9">
        <v>3.8077999999999999</v>
      </c>
      <c r="Z16" s="9">
        <v>0.89710000000000001</v>
      </c>
      <c r="AB16" s="358" t="s">
        <v>357</v>
      </c>
      <c r="AC16" s="14">
        <v>628.06659082381896</v>
      </c>
      <c r="AD16" s="14">
        <v>0</v>
      </c>
      <c r="AE16" s="14">
        <v>0</v>
      </c>
      <c r="AF16" s="14">
        <v>0</v>
      </c>
      <c r="AG16" s="15">
        <f t="shared" si="5"/>
        <v>628.06659082381896</v>
      </c>
    </row>
    <row r="17" spans="1:33">
      <c r="A17" s="8" t="s">
        <v>78</v>
      </c>
      <c r="B17" s="9">
        <v>628.06659082381896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467.37681120000002</v>
      </c>
      <c r="M17" s="12"/>
      <c r="N17" s="12"/>
      <c r="O17" s="12"/>
      <c r="P17" s="16">
        <f t="shared" si="3"/>
        <v>467.37681120000002</v>
      </c>
      <c r="R17" s="358" t="s">
        <v>357</v>
      </c>
      <c r="S17" s="9">
        <v>628.06659082381896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467.37681120000002</v>
      </c>
      <c r="AD17" s="12"/>
      <c r="AE17" s="12"/>
      <c r="AF17" s="12"/>
      <c r="AG17" s="16">
        <f t="shared" si="5"/>
        <v>467.37681120000002</v>
      </c>
    </row>
    <row r="18" spans="1:33">
      <c r="A18" s="10" t="s">
        <v>82</v>
      </c>
      <c r="B18" s="11">
        <v>467.37681120000002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27.977250000000002</v>
      </c>
      <c r="M18" s="12"/>
      <c r="N18" s="12"/>
      <c r="O18" s="12"/>
      <c r="P18" s="16">
        <f t="shared" si="3"/>
        <v>27.977250000000002</v>
      </c>
      <c r="R18" s="359" t="s">
        <v>358</v>
      </c>
      <c r="S18" s="11">
        <v>467.37681120000002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27.977250000000002</v>
      </c>
      <c r="AD18" s="12"/>
      <c r="AE18" s="12"/>
      <c r="AF18" s="12"/>
      <c r="AG18" s="16">
        <f t="shared" si="5"/>
        <v>27.977250000000002</v>
      </c>
    </row>
    <row r="19" spans="1:33">
      <c r="A19" s="10" t="s">
        <v>86</v>
      </c>
      <c r="B19" s="11">
        <v>27.977250000000002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74.033478036000005</v>
      </c>
      <c r="M19" s="12"/>
      <c r="N19" s="12"/>
      <c r="O19" s="12"/>
      <c r="P19" s="16">
        <f t="shared" si="3"/>
        <v>74.033478036000005</v>
      </c>
      <c r="R19" s="359" t="s">
        <v>359</v>
      </c>
      <c r="S19" s="11">
        <v>27.977250000000002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74.033478036000005</v>
      </c>
      <c r="AD19" s="12"/>
      <c r="AE19" s="12"/>
      <c r="AF19" s="12"/>
      <c r="AG19" s="16">
        <f t="shared" si="5"/>
        <v>74.033478036000005</v>
      </c>
    </row>
    <row r="20" spans="1:33">
      <c r="A20" s="10" t="s">
        <v>90</v>
      </c>
      <c r="B20" s="11">
        <v>74.033478036000005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58.679051587818797</v>
      </c>
      <c r="M20" s="12"/>
      <c r="N20" s="12"/>
      <c r="O20" s="12"/>
      <c r="P20" s="16">
        <f t="shared" si="3"/>
        <v>58.679051587818797</v>
      </c>
      <c r="R20" s="359" t="s">
        <v>360</v>
      </c>
      <c r="S20" s="11">
        <v>74.033478036000005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58.679051587818797</v>
      </c>
      <c r="AD20" s="12"/>
      <c r="AE20" s="12"/>
      <c r="AF20" s="12"/>
      <c r="AG20" s="16">
        <f t="shared" si="5"/>
        <v>58.679051587818797</v>
      </c>
    </row>
    <row r="21" spans="1:33">
      <c r="A21" s="10" t="s">
        <v>94</v>
      </c>
      <c r="B21" s="11">
        <v>58.679051587818797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8.0779169999999993</v>
      </c>
      <c r="M21" s="14">
        <v>0</v>
      </c>
      <c r="N21" s="14">
        <v>0</v>
      </c>
      <c r="O21" s="14">
        <v>0</v>
      </c>
      <c r="P21" s="15">
        <f t="shared" si="3"/>
        <v>8.0779169999999993</v>
      </c>
      <c r="R21" s="359" t="s">
        <v>361</v>
      </c>
      <c r="S21" s="11">
        <v>58.679051587818797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8.0779169999999993</v>
      </c>
      <c r="AD21" s="14">
        <v>0</v>
      </c>
      <c r="AE21" s="14">
        <v>0</v>
      </c>
      <c r="AF21" s="14">
        <v>0</v>
      </c>
      <c r="AG21" s="15">
        <f t="shared" si="5"/>
        <v>8.0779169999999993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0.34591699999999997</v>
      </c>
      <c r="M22" s="11">
        <v>0</v>
      </c>
      <c r="N22" s="12"/>
      <c r="O22" s="12"/>
      <c r="P22" s="16">
        <f t="shared" si="3"/>
        <v>0.34591699999999997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0.34591699999999997</v>
      </c>
      <c r="AD22" s="11">
        <v>0</v>
      </c>
      <c r="AE22" s="12"/>
      <c r="AF22" s="12"/>
      <c r="AG22" s="16">
        <f t="shared" si="5"/>
        <v>0.34591699999999997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</v>
      </c>
      <c r="M23" s="14">
        <v>0</v>
      </c>
      <c r="N23" s="14">
        <v>0</v>
      </c>
      <c r="O23" s="14">
        <v>0</v>
      </c>
      <c r="P23" s="15">
        <f t="shared" si="3"/>
        <v>0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</v>
      </c>
      <c r="AD23" s="14">
        <v>0</v>
      </c>
      <c r="AE23" s="14">
        <v>0</v>
      </c>
      <c r="AF23" s="14">
        <v>0</v>
      </c>
      <c r="AG23" s="15">
        <f t="shared" si="5"/>
        <v>0</v>
      </c>
    </row>
    <row r="24" spans="1:33">
      <c r="A24" s="8" t="s">
        <v>97</v>
      </c>
      <c r="B24" s="9">
        <v>8.0779169999999993</v>
      </c>
      <c r="C24" s="9">
        <v>0</v>
      </c>
      <c r="D24" s="9">
        <v>0</v>
      </c>
      <c r="E24" s="9">
        <v>0</v>
      </c>
      <c r="F24" s="9">
        <v>4.3999999999999997E-2</v>
      </c>
      <c r="G24" s="9">
        <v>5.1439000000000004</v>
      </c>
      <c r="H24" s="9">
        <v>0</v>
      </c>
      <c r="I24" s="9">
        <v>0.88859999999999995</v>
      </c>
      <c r="K24" s="10" t="s">
        <v>105</v>
      </c>
      <c r="L24" s="11">
        <v>0</v>
      </c>
      <c r="M24" s="12"/>
      <c r="N24" s="12"/>
      <c r="O24" s="12"/>
      <c r="P24" s="16">
        <f t="shared" si="3"/>
        <v>0</v>
      </c>
      <c r="R24" s="358" t="s">
        <v>364</v>
      </c>
      <c r="S24" s="9">
        <v>8.0779169999999993</v>
      </c>
      <c r="T24" s="9">
        <v>0</v>
      </c>
      <c r="U24" s="9">
        <v>0</v>
      </c>
      <c r="V24" s="9">
        <v>0</v>
      </c>
      <c r="W24" s="9">
        <v>4.3999999999999997E-2</v>
      </c>
      <c r="X24" s="9">
        <v>5.1439000000000004</v>
      </c>
      <c r="Y24" s="9">
        <v>0</v>
      </c>
      <c r="Z24" s="9">
        <v>0.88859999999999995</v>
      </c>
      <c r="AB24" s="359" t="s">
        <v>368</v>
      </c>
      <c r="AC24" s="11">
        <v>0</v>
      </c>
      <c r="AD24" s="12"/>
      <c r="AE24" s="12"/>
      <c r="AF24" s="12"/>
      <c r="AG24" s="16">
        <f t="shared" si="5"/>
        <v>0</v>
      </c>
    </row>
    <row r="25" spans="1:33">
      <c r="A25" s="10" t="s">
        <v>100</v>
      </c>
      <c r="B25" s="11">
        <v>0.34591699999999997</v>
      </c>
      <c r="C25" s="11">
        <v>0</v>
      </c>
      <c r="D25" s="12"/>
      <c r="E25" s="12"/>
      <c r="F25" s="11">
        <v>4.3999999999999997E-2</v>
      </c>
      <c r="G25" s="11">
        <v>0.22</v>
      </c>
      <c r="H25" s="11">
        <v>0</v>
      </c>
      <c r="I25" s="11">
        <v>0</v>
      </c>
      <c r="K25" s="10" t="s">
        <v>107</v>
      </c>
      <c r="L25" s="11">
        <v>0</v>
      </c>
      <c r="M25" s="12"/>
      <c r="N25" s="12"/>
      <c r="O25" s="12"/>
      <c r="P25" s="16">
        <f t="shared" si="3"/>
        <v>0</v>
      </c>
      <c r="R25" s="359" t="s">
        <v>365</v>
      </c>
      <c r="S25" s="11">
        <v>0.34591699999999997</v>
      </c>
      <c r="T25" s="11">
        <v>0</v>
      </c>
      <c r="U25" s="12"/>
      <c r="V25" s="12"/>
      <c r="W25" s="11">
        <v>4.3999999999999997E-2</v>
      </c>
      <c r="X25" s="11">
        <v>0.22</v>
      </c>
      <c r="Y25" s="11">
        <v>0</v>
      </c>
      <c r="Z25" s="11">
        <v>0</v>
      </c>
      <c r="AB25" s="359" t="s">
        <v>369</v>
      </c>
      <c r="AC25" s="11">
        <v>0</v>
      </c>
      <c r="AD25" s="12"/>
      <c r="AE25" s="12"/>
      <c r="AF25" s="12"/>
      <c r="AG25" s="16">
        <f t="shared" si="5"/>
        <v>0</v>
      </c>
    </row>
    <row r="26" spans="1:33" ht="26.4">
      <c r="A26" s="122" t="s">
        <v>194</v>
      </c>
      <c r="B26" s="123">
        <v>7.7320000000000002</v>
      </c>
      <c r="C26" s="123">
        <v>0</v>
      </c>
      <c r="D26" s="123">
        <v>0</v>
      </c>
      <c r="E26" s="123">
        <v>0</v>
      </c>
      <c r="F26" s="123">
        <v>0</v>
      </c>
      <c r="G26" s="123">
        <v>4.9238999999999997</v>
      </c>
      <c r="H26" s="123">
        <v>0</v>
      </c>
      <c r="I26" s="123">
        <v>0.88859999999999995</v>
      </c>
      <c r="K26" s="8" t="s">
        <v>109</v>
      </c>
      <c r="L26" s="14">
        <v>0</v>
      </c>
      <c r="M26" s="14">
        <v>0</v>
      </c>
      <c r="N26" s="14">
        <v>0</v>
      </c>
      <c r="O26" s="14">
        <v>0</v>
      </c>
      <c r="P26" s="15">
        <f t="shared" si="3"/>
        <v>0</v>
      </c>
      <c r="R26" s="359" t="s">
        <v>366</v>
      </c>
      <c r="S26" s="123">
        <v>7.7320000000000002</v>
      </c>
      <c r="T26" s="123">
        <v>0</v>
      </c>
      <c r="U26" s="123">
        <v>0</v>
      </c>
      <c r="V26" s="123">
        <v>0</v>
      </c>
      <c r="W26" s="123">
        <v>0</v>
      </c>
      <c r="X26" s="123">
        <v>4.9238999999999997</v>
      </c>
      <c r="Y26" s="123">
        <v>0</v>
      </c>
      <c r="Z26" s="123">
        <v>0.88859999999999995</v>
      </c>
      <c r="AB26" s="358" t="s">
        <v>373</v>
      </c>
      <c r="AC26" s="14">
        <v>0</v>
      </c>
      <c r="AD26" s="14">
        <v>0</v>
      </c>
      <c r="AE26" s="14">
        <v>0</v>
      </c>
      <c r="AF26" s="14">
        <v>0</v>
      </c>
      <c r="AG26" s="15">
        <f t="shared" si="5"/>
        <v>0</v>
      </c>
    </row>
    <row r="27" spans="1:33" ht="26.4">
      <c r="A27" s="8" t="s">
        <v>103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10" t="s">
        <v>111</v>
      </c>
      <c r="L27" s="12"/>
      <c r="M27" s="12"/>
      <c r="N27" s="12"/>
      <c r="O27" s="11">
        <v>0</v>
      </c>
      <c r="P27" s="16">
        <f t="shared" si="3"/>
        <v>0</v>
      </c>
      <c r="R27" s="358" t="s">
        <v>367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B27" s="359" t="s">
        <v>374</v>
      </c>
      <c r="AC27" s="12"/>
      <c r="AD27" s="12"/>
      <c r="AE27" s="12"/>
      <c r="AF27" s="11">
        <v>0</v>
      </c>
      <c r="AG27" s="16">
        <f t="shared" si="5"/>
        <v>0</v>
      </c>
    </row>
    <row r="28" spans="1:33">
      <c r="A28" s="10" t="s">
        <v>105</v>
      </c>
      <c r="B28" s="11">
        <v>0</v>
      </c>
      <c r="C28" s="12"/>
      <c r="D28" s="12"/>
      <c r="E28" s="12"/>
      <c r="F28" s="11">
        <v>0</v>
      </c>
      <c r="G28" s="11">
        <v>0</v>
      </c>
      <c r="H28" s="11">
        <v>0</v>
      </c>
      <c r="I28" s="11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0</v>
      </c>
      <c r="T28" s="12"/>
      <c r="U28" s="12"/>
      <c r="V28" s="12"/>
      <c r="W28" s="11">
        <v>0</v>
      </c>
      <c r="X28" s="11">
        <v>0</v>
      </c>
      <c r="Y28" s="11">
        <v>0</v>
      </c>
      <c r="Z28" s="11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0</v>
      </c>
      <c r="C29" s="12"/>
      <c r="D29" s="12"/>
      <c r="E29" s="12"/>
      <c r="F29" s="11">
        <v>0</v>
      </c>
      <c r="G29" s="11">
        <v>0</v>
      </c>
      <c r="H29" s="11">
        <v>0</v>
      </c>
      <c r="I29" s="11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</v>
      </c>
      <c r="T29" s="12"/>
      <c r="U29" s="12"/>
      <c r="V29" s="12"/>
      <c r="W29" s="11">
        <v>0</v>
      </c>
      <c r="X29" s="11">
        <v>0</v>
      </c>
      <c r="Y29" s="11">
        <v>0</v>
      </c>
      <c r="Z29" s="11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>
        <v>0</v>
      </c>
      <c r="C30" s="12"/>
      <c r="D30" s="12"/>
      <c r="E30" s="12"/>
      <c r="F30" s="11">
        <v>0</v>
      </c>
      <c r="G30" s="11">
        <v>0</v>
      </c>
      <c r="H30" s="11">
        <v>0</v>
      </c>
      <c r="I30" s="11">
        <v>0</v>
      </c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>
        <v>0</v>
      </c>
      <c r="T30" s="12"/>
      <c r="U30" s="12"/>
      <c r="V30" s="12"/>
      <c r="W30" s="11">
        <v>0</v>
      </c>
      <c r="X30" s="11">
        <v>0</v>
      </c>
      <c r="Y30" s="11">
        <v>0</v>
      </c>
      <c r="Z30" s="11">
        <v>0</v>
      </c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>
        <v>0</v>
      </c>
      <c r="C31" s="12"/>
      <c r="D31" s="12"/>
      <c r="E31" s="12"/>
      <c r="F31" s="11">
        <v>0</v>
      </c>
      <c r="G31" s="11">
        <v>0</v>
      </c>
      <c r="H31" s="11">
        <v>0</v>
      </c>
      <c r="I31" s="11">
        <v>0</v>
      </c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>
        <v>0</v>
      </c>
      <c r="T31" s="12"/>
      <c r="U31" s="12"/>
      <c r="V31" s="12"/>
      <c r="W31" s="11">
        <v>0</v>
      </c>
      <c r="X31" s="11">
        <v>0</v>
      </c>
      <c r="Y31" s="11">
        <v>0</v>
      </c>
      <c r="Z31" s="11">
        <v>0</v>
      </c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-10289.530417681401</v>
      </c>
      <c r="M32" s="14">
        <f>C46*21</f>
        <v>2382.2317292248231</v>
      </c>
      <c r="N32" s="14">
        <f>D46*310</f>
        <v>3688.8324751593418</v>
      </c>
      <c r="O32" s="14">
        <v>0</v>
      </c>
      <c r="P32" s="15">
        <f t="shared" si="3"/>
        <v>-4218.4662132972362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-10289.530417681401</v>
      </c>
      <c r="AD32" s="14">
        <f>T46*21</f>
        <v>2382.2317292248231</v>
      </c>
      <c r="AE32" s="14">
        <f>U46*310</f>
        <v>3688.8324751593418</v>
      </c>
      <c r="AF32" s="14">
        <v>0</v>
      </c>
      <c r="AG32" s="15">
        <f t="shared" ref="AG32:AG51" si="6">SUM(AC32:AF32)</f>
        <v>-4218.4662132972362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2366.2060789500001</v>
      </c>
      <c r="N33" s="14">
        <f>D47*310</f>
        <v>177.24378609182298</v>
      </c>
      <c r="O33" s="14">
        <v>0</v>
      </c>
      <c r="P33" s="15">
        <f t="shared" si="3"/>
        <v>2543.4498650418232</v>
      </c>
      <c r="R33" s="358" t="s">
        <v>373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2366.2060789500001</v>
      </c>
      <c r="AE33" s="14">
        <f>U47*310</f>
        <v>177.24378609182298</v>
      </c>
      <c r="AF33" s="14">
        <v>0</v>
      </c>
      <c r="AG33" s="15">
        <f t="shared" si="6"/>
        <v>2543.4498650418232</v>
      </c>
    </row>
    <row r="34" spans="1:33">
      <c r="A34" s="10" t="s">
        <v>111</v>
      </c>
      <c r="B34" s="12"/>
      <c r="C34" s="12"/>
      <c r="D34" s="12"/>
      <c r="E34" s="11">
        <v>0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2299.0119180000002</v>
      </c>
      <c r="N34" s="12"/>
      <c r="O34" s="12"/>
      <c r="P34" s="16">
        <f t="shared" si="3"/>
        <v>2299.0119180000002</v>
      </c>
      <c r="R34" s="359" t="s">
        <v>374</v>
      </c>
      <c r="S34" s="12"/>
      <c r="T34" s="12"/>
      <c r="U34" s="12"/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2299.0119180000002</v>
      </c>
      <c r="AE34" s="12"/>
      <c r="AF34" s="12"/>
      <c r="AG34" s="16">
        <f t="shared" si="6"/>
        <v>2299.0119180000002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67.194160949999997</v>
      </c>
      <c r="N35" s="11">
        <f>D49*310</f>
        <v>177.24378609182298</v>
      </c>
      <c r="O35" s="12"/>
      <c r="P35" s="16">
        <f t="shared" si="3"/>
        <v>244.43794704182298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67.194160949999997</v>
      </c>
      <c r="AE35" s="11">
        <f>U49*310</f>
        <v>177.24378609182298</v>
      </c>
      <c r="AF35" s="12"/>
      <c r="AG35" s="16">
        <f t="shared" si="6"/>
        <v>244.43794704182298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-10284.339559194101</v>
      </c>
      <c r="M36" s="14">
        <v>0</v>
      </c>
      <c r="N36" s="14">
        <v>0</v>
      </c>
      <c r="O36" s="14">
        <v>0</v>
      </c>
      <c r="P36" s="15">
        <f t="shared" si="3"/>
        <v>-10284.339559194101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-10284.339559194101</v>
      </c>
      <c r="AD36" s="14">
        <v>0</v>
      </c>
      <c r="AE36" s="14">
        <v>0</v>
      </c>
      <c r="AF36" s="14">
        <v>0</v>
      </c>
      <c r="AG36" s="15">
        <f t="shared" si="6"/>
        <v>-10284.339559194101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-6859.7553925273996</v>
      </c>
      <c r="M37" s="12"/>
      <c r="N37" s="12"/>
      <c r="O37" s="12"/>
      <c r="P37" s="16">
        <f t="shared" si="3"/>
        <v>-6859.7553925273996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-6859.7553925273996</v>
      </c>
      <c r="AD37" s="12"/>
      <c r="AE37" s="12"/>
      <c r="AF37" s="12"/>
      <c r="AG37" s="16">
        <f t="shared" si="6"/>
        <v>-6859.7553925273996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-3424.5841666666702</v>
      </c>
      <c r="M38" s="12"/>
      <c r="N38" s="12"/>
      <c r="O38" s="12"/>
      <c r="P38" s="16">
        <f t="shared" si="3"/>
        <v>-3424.5841666666702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-3424.5841666666702</v>
      </c>
      <c r="AD38" s="12"/>
      <c r="AE38" s="12"/>
      <c r="AF38" s="12"/>
      <c r="AG38" s="16">
        <f t="shared" si="6"/>
        <v>-3424.5841666666702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16.025650274828838</v>
      </c>
      <c r="N39" s="14">
        <f>D57*310</f>
        <v>3511.5886890675192</v>
      </c>
      <c r="O39" s="14">
        <v>0</v>
      </c>
      <c r="P39" s="15">
        <f t="shared" si="3"/>
        <v>3527.6143393423481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16.025650274828838</v>
      </c>
      <c r="AE39" s="14">
        <f>U57*310</f>
        <v>3511.5886890675192</v>
      </c>
      <c r="AF39" s="14">
        <v>0</v>
      </c>
      <c r="AG39" s="15">
        <f t="shared" si="6"/>
        <v>3527.6143393423481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7.6000502340000002</v>
      </c>
      <c r="N40" s="11">
        <f>D58*310</f>
        <v>2.9087459959999999</v>
      </c>
      <c r="O40" s="12"/>
      <c r="P40" s="16">
        <f t="shared" si="3"/>
        <v>10.50879623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7.6000502340000002</v>
      </c>
      <c r="AE40" s="11">
        <f>U58*310</f>
        <v>2.9087459959999999</v>
      </c>
      <c r="AF40" s="12"/>
      <c r="AG40" s="16">
        <f t="shared" si="6"/>
        <v>10.50879623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2554.8208889742659</v>
      </c>
      <c r="O41" s="12"/>
      <c r="P41" s="16">
        <f t="shared" si="3"/>
        <v>2554.8208889742659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2554.8208889742659</v>
      </c>
      <c r="AF41" s="12"/>
      <c r="AG41" s="16">
        <f t="shared" si="6"/>
        <v>2554.8208889742659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875.9035092944099</v>
      </c>
      <c r="O42" s="12"/>
      <c r="P42" s="16">
        <f t="shared" si="3"/>
        <v>875.9035092944099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875.9035092944099</v>
      </c>
      <c r="AF42" s="12"/>
      <c r="AG42" s="16">
        <f t="shared" si="6"/>
        <v>875.9035092944099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4.1999999999999997E-3</v>
      </c>
      <c r="G43" s="9">
        <v>2.3300000000000001E-2</v>
      </c>
      <c r="H43" s="9">
        <v>3.8077999999999999</v>
      </c>
      <c r="I43" s="9">
        <v>8.5000000000000006E-3</v>
      </c>
      <c r="K43" s="10" t="s">
        <v>110</v>
      </c>
      <c r="L43" s="12"/>
      <c r="M43" s="12"/>
      <c r="N43" s="11">
        <f>D61*310</f>
        <v>77.955544802834112</v>
      </c>
      <c r="O43" s="12"/>
      <c r="P43" s="16">
        <f t="shared" si="3"/>
        <v>77.955544802834112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4.1999999999999997E-3</v>
      </c>
      <c r="X43" s="9">
        <v>2.3300000000000001E-2</v>
      </c>
      <c r="Y43" s="9">
        <v>3.8077999999999999</v>
      </c>
      <c r="Z43" s="9">
        <v>8.5000000000000006E-3</v>
      </c>
      <c r="AB43" s="359" t="s">
        <v>399</v>
      </c>
      <c r="AC43" s="12"/>
      <c r="AD43" s="12"/>
      <c r="AE43" s="11">
        <f>U61*310</f>
        <v>77.955544802834112</v>
      </c>
      <c r="AF43" s="12"/>
      <c r="AG43" s="16">
        <f t="shared" si="6"/>
        <v>77.955544802834112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4.1999999999999997E-3</v>
      </c>
      <c r="G44" s="11">
        <v>2.3300000000000001E-2</v>
      </c>
      <c r="H44" s="11">
        <v>8.5000000000000006E-3</v>
      </c>
      <c r="I44" s="11">
        <v>8.5000000000000006E-3</v>
      </c>
      <c r="K44" s="10" t="s">
        <v>112</v>
      </c>
      <c r="L44" s="12"/>
      <c r="M44" s="11">
        <f>C62*21</f>
        <v>8.4256000408288383</v>
      </c>
      <c r="N44" s="12"/>
      <c r="O44" s="12"/>
      <c r="P44" s="16">
        <f t="shared" si="3"/>
        <v>8.4256000408288383</v>
      </c>
      <c r="R44" s="359" t="s">
        <v>382</v>
      </c>
      <c r="S44" s="11">
        <v>0</v>
      </c>
      <c r="T44" s="11">
        <v>0</v>
      </c>
      <c r="U44" s="12"/>
      <c r="V44" s="12"/>
      <c r="W44" s="11">
        <v>4.1999999999999997E-3</v>
      </c>
      <c r="X44" s="11">
        <v>2.3300000000000001E-2</v>
      </c>
      <c r="Y44" s="11">
        <v>8.5000000000000006E-3</v>
      </c>
      <c r="Z44" s="11">
        <v>8.5000000000000006E-3</v>
      </c>
      <c r="AB44" s="359" t="s">
        <v>400</v>
      </c>
      <c r="AC44" s="12"/>
      <c r="AD44" s="11">
        <f>T62*21</f>
        <v>8.4256000408288383</v>
      </c>
      <c r="AE44" s="12"/>
      <c r="AF44" s="12"/>
      <c r="AG44" s="16">
        <f t="shared" si="6"/>
        <v>8.4256000408288383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3.7993000000000001</v>
      </c>
      <c r="I45" s="11">
        <v>0</v>
      </c>
      <c r="K45" s="8" t="s">
        <v>114</v>
      </c>
      <c r="L45" s="14">
        <v>-5.1908584873199901</v>
      </c>
      <c r="M45" s="14">
        <v>0</v>
      </c>
      <c r="N45" s="14">
        <v>0</v>
      </c>
      <c r="O45" s="14">
        <v>0</v>
      </c>
      <c r="P45" s="15">
        <f t="shared" si="3"/>
        <v>-5.1908584873199901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3.7993000000000001</v>
      </c>
      <c r="Z45" s="11">
        <v>0</v>
      </c>
      <c r="AB45" s="358" t="s">
        <v>401</v>
      </c>
      <c r="AC45" s="14">
        <v>-5.1908584873199901</v>
      </c>
      <c r="AD45" s="14">
        <v>0</v>
      </c>
      <c r="AE45" s="14">
        <v>0</v>
      </c>
      <c r="AF45" s="14">
        <v>0</v>
      </c>
      <c r="AG45" s="15">
        <f t="shared" si="6"/>
        <v>-5.1908584873199901</v>
      </c>
    </row>
    <row r="46" spans="1:33" ht="26.4">
      <c r="A46" s="8" t="s">
        <v>75</v>
      </c>
      <c r="B46" s="9">
        <v>-10289.530417681401</v>
      </c>
      <c r="C46" s="9">
        <v>113.43960615356301</v>
      </c>
      <c r="D46" s="9">
        <v>11.8994595972882</v>
      </c>
      <c r="E46" s="9">
        <v>0</v>
      </c>
      <c r="F46" s="9">
        <v>0.33509654</v>
      </c>
      <c r="G46" s="9">
        <v>12.33154594</v>
      </c>
      <c r="H46" s="9">
        <v>0</v>
      </c>
      <c r="I46" s="9">
        <v>0</v>
      </c>
      <c r="K46" s="10" t="s">
        <v>116</v>
      </c>
      <c r="L46" s="11">
        <v>-5.1908584873199901</v>
      </c>
      <c r="M46" s="12"/>
      <c r="N46" s="12"/>
      <c r="O46" s="12"/>
      <c r="P46" s="16">
        <f t="shared" si="3"/>
        <v>-5.1908584873199901</v>
      </c>
      <c r="R46" s="358" t="s">
        <v>384</v>
      </c>
      <c r="S46" s="9">
        <v>-10289.530417681401</v>
      </c>
      <c r="T46" s="9">
        <v>113.43960615356301</v>
      </c>
      <c r="U46" s="9">
        <v>11.8994595972882</v>
      </c>
      <c r="V46" s="9">
        <v>0</v>
      </c>
      <c r="W46" s="9">
        <v>0.33509654</v>
      </c>
      <c r="X46" s="9">
        <v>12.33154594</v>
      </c>
      <c r="Y46" s="9">
        <v>0</v>
      </c>
      <c r="Z46" s="9">
        <v>0</v>
      </c>
      <c r="AB46" s="359" t="s">
        <v>402</v>
      </c>
      <c r="AC46" s="11">
        <v>-5.1908584873199901</v>
      </c>
      <c r="AD46" s="12"/>
      <c r="AE46" s="12"/>
      <c r="AF46" s="12"/>
      <c r="AG46" s="16">
        <f t="shared" si="6"/>
        <v>-5.1908584873199901</v>
      </c>
    </row>
    <row r="47" spans="1:33">
      <c r="A47" s="8" t="s">
        <v>79</v>
      </c>
      <c r="B47" s="9">
        <v>0</v>
      </c>
      <c r="C47" s="9">
        <v>112.67647995</v>
      </c>
      <c r="D47" s="9">
        <v>0.57175414868329999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3.7345294272</v>
      </c>
      <c r="M47" s="14">
        <f>C65*21</f>
        <v>373.40944045157971</v>
      </c>
      <c r="N47" s="14">
        <f>D65*310</f>
        <v>62.23397241072</v>
      </c>
      <c r="O47" s="14">
        <v>0</v>
      </c>
      <c r="P47" s="15">
        <f t="shared" si="3"/>
        <v>439.37794228949974</v>
      </c>
      <c r="R47" s="358" t="s">
        <v>385</v>
      </c>
      <c r="S47" s="9">
        <v>0</v>
      </c>
      <c r="T47" s="9">
        <v>112.67647995</v>
      </c>
      <c r="U47" s="9">
        <v>0.57175414868329999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3.7345294272</v>
      </c>
      <c r="AD47" s="14">
        <f>T65*21</f>
        <v>373.40944045157971</v>
      </c>
      <c r="AE47" s="14">
        <f>U65*310</f>
        <v>62.23397241072</v>
      </c>
      <c r="AF47" s="14">
        <v>0</v>
      </c>
      <c r="AG47" s="15">
        <f t="shared" si="6"/>
        <v>439.37794228949974</v>
      </c>
    </row>
    <row r="48" spans="1:33">
      <c r="A48" s="10" t="s">
        <v>83</v>
      </c>
      <c r="B48" s="12"/>
      <c r="C48" s="11">
        <v>109.476758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239.1714900017877</v>
      </c>
      <c r="N48" s="13">
        <v>0</v>
      </c>
      <c r="O48" s="13">
        <v>0</v>
      </c>
      <c r="P48" s="16">
        <f t="shared" si="3"/>
        <v>239.1714900017877</v>
      </c>
      <c r="R48" s="359" t="s">
        <v>386</v>
      </c>
      <c r="S48" s="12"/>
      <c r="T48" s="11">
        <v>109.476758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239.1714900017877</v>
      </c>
      <c r="AE48" s="13">
        <v>0</v>
      </c>
      <c r="AF48" s="13">
        <v>0</v>
      </c>
      <c r="AG48" s="16">
        <f t="shared" si="6"/>
        <v>239.1714900017877</v>
      </c>
    </row>
    <row r="49" spans="1:33">
      <c r="A49" s="10" t="s">
        <v>87</v>
      </c>
      <c r="B49" s="12"/>
      <c r="C49" s="11">
        <v>3.1997219499999998</v>
      </c>
      <c r="D49" s="11">
        <v>0.57175414868329999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2.2092000000000001</v>
      </c>
      <c r="N49" s="13">
        <f>D67*310</f>
        <v>1.95672</v>
      </c>
      <c r="O49" s="13">
        <v>0</v>
      </c>
      <c r="P49" s="16">
        <f t="shared" si="3"/>
        <v>4.1659199999999998</v>
      </c>
      <c r="R49" s="359" t="s">
        <v>387</v>
      </c>
      <c r="S49" s="12"/>
      <c r="T49" s="11">
        <v>3.1997219499999998</v>
      </c>
      <c r="U49" s="11">
        <v>0.57175414868329999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2.2092000000000001</v>
      </c>
      <c r="AE49" s="13">
        <f>U67*310</f>
        <v>1.95672</v>
      </c>
      <c r="AF49" s="13">
        <v>0</v>
      </c>
      <c r="AG49" s="16">
        <f t="shared" si="6"/>
        <v>4.1659199999999998</v>
      </c>
    </row>
    <row r="50" spans="1:33" ht="26.4">
      <c r="A50" s="8" t="s">
        <v>91</v>
      </c>
      <c r="B50" s="9">
        <v>-10284.339559194101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3.7345294272</v>
      </c>
      <c r="M50" s="13">
        <f>C68*21</f>
        <v>11.298105</v>
      </c>
      <c r="N50" s="13">
        <f>D68*310</f>
        <v>3.0020678999999997</v>
      </c>
      <c r="O50" s="13">
        <v>0</v>
      </c>
      <c r="P50" s="16">
        <f t="shared" si="3"/>
        <v>18.034702327199998</v>
      </c>
      <c r="R50" s="358" t="s">
        <v>388</v>
      </c>
      <c r="S50" s="9">
        <v>-10284.339559194101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3.7345294272</v>
      </c>
      <c r="AD50" s="13">
        <f>T68*21</f>
        <v>11.298105</v>
      </c>
      <c r="AE50" s="13">
        <f>U68*310</f>
        <v>3.0020678999999997</v>
      </c>
      <c r="AF50" s="13">
        <v>0</v>
      </c>
      <c r="AG50" s="16">
        <f t="shared" si="6"/>
        <v>18.034702327199998</v>
      </c>
    </row>
    <row r="51" spans="1:33">
      <c r="A51" s="10" t="s">
        <v>95</v>
      </c>
      <c r="B51" s="11">
        <v>-6859.7553925273996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120.73064544979201</v>
      </c>
      <c r="N51" s="13">
        <f>D69*310</f>
        <v>57.275184510720003</v>
      </c>
      <c r="O51" s="13">
        <v>0</v>
      </c>
      <c r="P51" s="16">
        <f t="shared" si="3"/>
        <v>178.00582996051202</v>
      </c>
      <c r="R51" s="359" t="s">
        <v>389</v>
      </c>
      <c r="S51" s="11">
        <v>-6859.7553925273996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120.73064544979201</v>
      </c>
      <c r="AE51" s="13">
        <f>U69*310</f>
        <v>57.275184510720003</v>
      </c>
      <c r="AF51" s="13">
        <v>0</v>
      </c>
      <c r="AG51" s="16">
        <f t="shared" si="6"/>
        <v>178.00582996051202</v>
      </c>
    </row>
    <row r="52" spans="1:33">
      <c r="A52" s="10" t="s">
        <v>98</v>
      </c>
      <c r="B52" s="11">
        <v>-3424.5841666666702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-3424.5841666666702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179.21243340000001</v>
      </c>
      <c r="M54" s="9">
        <f>C72*21</f>
        <v>2.6317909799999997E-2</v>
      </c>
      <c r="N54" s="9">
        <f>D72*310</f>
        <v>1.5540099119999999</v>
      </c>
      <c r="O54" s="9">
        <v>0</v>
      </c>
      <c r="P54" s="16">
        <f t="shared" si="3"/>
        <v>180.79276122180002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179.21243340000001</v>
      </c>
      <c r="AD54" s="9">
        <f>T72*21</f>
        <v>2.6317909799999997E-2</v>
      </c>
      <c r="AE54" s="9">
        <f>U72*310</f>
        <v>1.5540099119999999</v>
      </c>
      <c r="AF54" s="9">
        <v>0</v>
      </c>
      <c r="AG54" s="16">
        <f t="shared" ref="AG54:AG56" si="7">SUM(AC54:AF54)</f>
        <v>180.79276122180002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179.21243340000001</v>
      </c>
      <c r="M55" s="11">
        <f>C73*21</f>
        <v>2.6317909799999997E-2</v>
      </c>
      <c r="N55" s="11">
        <f>D73*310</f>
        <v>1.5540099119999999</v>
      </c>
      <c r="O55" s="12"/>
      <c r="P55" s="16">
        <f t="shared" si="3"/>
        <v>180.79276122180002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179.21243340000001</v>
      </c>
      <c r="AD55" s="11">
        <f>T73*21</f>
        <v>2.6317909799999997E-2</v>
      </c>
      <c r="AE55" s="11">
        <f>U73*310</f>
        <v>1.5540099119999999</v>
      </c>
      <c r="AF55" s="12"/>
      <c r="AG55" s="16">
        <f t="shared" si="7"/>
        <v>180.79276122180002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0.76312620356327798</v>
      </c>
      <c r="D57" s="9">
        <v>11.327705448604901</v>
      </c>
      <c r="E57" s="9">
        <v>0</v>
      </c>
      <c r="F57" s="9">
        <v>0.33509654</v>
      </c>
      <c r="G57" s="9">
        <v>12.33154594</v>
      </c>
      <c r="H57" s="9">
        <v>0</v>
      </c>
      <c r="I57" s="9">
        <v>0</v>
      </c>
      <c r="R57" s="358" t="s">
        <v>395</v>
      </c>
      <c r="S57" s="9">
        <v>0</v>
      </c>
      <c r="T57" s="9">
        <v>0.76312620356327798</v>
      </c>
      <c r="U57" s="9">
        <v>11.327705448604901</v>
      </c>
      <c r="V57" s="9">
        <v>0</v>
      </c>
      <c r="W57" s="9">
        <v>0.33509654</v>
      </c>
      <c r="X57" s="9">
        <v>12.33154594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0.36190715400000001</v>
      </c>
      <c r="D58" s="11">
        <v>9.3830515999999992E-3</v>
      </c>
      <c r="E58" s="12"/>
      <c r="F58" s="11">
        <v>0.33509654</v>
      </c>
      <c r="G58" s="11">
        <v>12.33154594</v>
      </c>
      <c r="H58" s="11">
        <v>0</v>
      </c>
      <c r="I58" s="11">
        <v>0</v>
      </c>
      <c r="R58" s="359" t="s">
        <v>396</v>
      </c>
      <c r="S58" s="12"/>
      <c r="T58" s="11">
        <v>0.36190715400000001</v>
      </c>
      <c r="U58" s="11">
        <v>9.3830515999999992E-3</v>
      </c>
      <c r="V58" s="12"/>
      <c r="W58" s="11">
        <v>0.33509654</v>
      </c>
      <c r="X58" s="11">
        <v>12.33154594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8.2413577063685999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8.2413577063685999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2.8254951912722901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2.8254951912722901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0.251469499363981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0.251469499363981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0.40121904956327797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0.40121904956327797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-5.1908584873199901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-5.1908584873199901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-5.1908584873199901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-5.1908584873199901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3.7345294272</v>
      </c>
      <c r="C65" s="9">
        <v>17.781401926265701</v>
      </c>
      <c r="D65" s="9">
        <v>0.200754749712</v>
      </c>
      <c r="E65" s="9">
        <v>0</v>
      </c>
      <c r="F65" s="9">
        <v>0.26300000000000001</v>
      </c>
      <c r="G65" s="9">
        <v>4.6230000000000002</v>
      </c>
      <c r="H65" s="9">
        <v>0.10199999999999999</v>
      </c>
      <c r="I65" s="9">
        <v>8.9999999999999993E-3</v>
      </c>
      <c r="R65" s="358" t="s">
        <v>403</v>
      </c>
      <c r="S65" s="9">
        <v>3.7345294272</v>
      </c>
      <c r="T65" s="9">
        <v>17.781401926265701</v>
      </c>
      <c r="U65" s="9">
        <v>0.200754749712</v>
      </c>
      <c r="V65" s="9">
        <v>0</v>
      </c>
      <c r="W65" s="9">
        <v>0.26300000000000001</v>
      </c>
      <c r="X65" s="9">
        <v>4.6230000000000002</v>
      </c>
      <c r="Y65" s="9">
        <v>0.10199999999999999</v>
      </c>
      <c r="Z65" s="9">
        <v>8.9999999999999993E-3</v>
      </c>
    </row>
    <row r="66" spans="1:26">
      <c r="A66" s="10" t="s">
        <v>80</v>
      </c>
      <c r="B66" s="13">
        <v>0</v>
      </c>
      <c r="C66" s="13">
        <v>11.3891185715137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11.3891185715137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0.1052</v>
      </c>
      <c r="D67" s="13">
        <v>6.3119999999999999E-3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0.1052</v>
      </c>
      <c r="U67" s="13">
        <v>6.3119999999999999E-3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3.7345294272</v>
      </c>
      <c r="C68" s="13">
        <v>0.53800499999999996</v>
      </c>
      <c r="D68" s="13">
        <v>9.6840899999999994E-3</v>
      </c>
      <c r="E68" s="13">
        <v>0</v>
      </c>
      <c r="F68" s="13">
        <v>0.26300000000000001</v>
      </c>
      <c r="G68" s="13">
        <v>4.6230000000000002</v>
      </c>
      <c r="H68" s="13">
        <v>0.10199999999999999</v>
      </c>
      <c r="I68" s="13">
        <v>8.9999999999999993E-3</v>
      </c>
      <c r="R68" s="358" t="s">
        <v>406</v>
      </c>
      <c r="S68" s="13">
        <v>3.7345294272</v>
      </c>
      <c r="T68" s="13">
        <v>0.53800499999999996</v>
      </c>
      <c r="U68" s="13">
        <v>9.6840899999999994E-3</v>
      </c>
      <c r="V68" s="13">
        <v>0</v>
      </c>
      <c r="W68" s="13">
        <v>0.26300000000000001</v>
      </c>
      <c r="X68" s="13">
        <v>4.6230000000000002</v>
      </c>
      <c r="Y68" s="13">
        <v>0.10199999999999999</v>
      </c>
      <c r="Z68" s="13">
        <v>8.9999999999999993E-3</v>
      </c>
    </row>
    <row r="69" spans="1:26">
      <c r="A69" s="10" t="s">
        <v>92</v>
      </c>
      <c r="B69" s="13">
        <v>0</v>
      </c>
      <c r="C69" s="13">
        <v>5.7490783547520001</v>
      </c>
      <c r="D69" s="13">
        <v>0.18475865971200001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5.7490783547520001</v>
      </c>
      <c r="U69" s="13">
        <v>0.18475865971200001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179.21243340000001</v>
      </c>
      <c r="C72" s="9">
        <v>1.2532337999999999E-3</v>
      </c>
      <c r="D72" s="9">
        <v>5.0129351999999997E-3</v>
      </c>
      <c r="E72" s="9">
        <v>0</v>
      </c>
      <c r="F72" s="9">
        <v>0.81279999999999997</v>
      </c>
      <c r="G72" s="9">
        <v>0.53680000000000005</v>
      </c>
      <c r="H72" s="9">
        <v>0.1069</v>
      </c>
      <c r="I72" s="9">
        <v>4.7800000000000002E-2</v>
      </c>
      <c r="R72" s="358" t="s">
        <v>409</v>
      </c>
      <c r="S72" s="9">
        <v>179.21243340000001</v>
      </c>
      <c r="T72" s="9">
        <v>1.2532337999999999E-3</v>
      </c>
      <c r="U72" s="9">
        <v>5.0129351999999997E-3</v>
      </c>
      <c r="V72" s="9">
        <v>0</v>
      </c>
      <c r="W72" s="9">
        <v>0.81279999999999997</v>
      </c>
      <c r="X72" s="9">
        <v>0.53680000000000005</v>
      </c>
      <c r="Y72" s="9">
        <v>0.1069</v>
      </c>
      <c r="Z72" s="9">
        <v>4.7800000000000002E-2</v>
      </c>
    </row>
    <row r="73" spans="1:26" ht="26.4">
      <c r="A73" s="10" t="s">
        <v>159</v>
      </c>
      <c r="B73" s="11">
        <v>179.21243340000001</v>
      </c>
      <c r="C73" s="11">
        <v>1.2532337999999999E-3</v>
      </c>
      <c r="D73" s="11">
        <v>5.0129351999999997E-3</v>
      </c>
      <c r="E73" s="12"/>
      <c r="F73" s="11">
        <v>0.81279999999999997</v>
      </c>
      <c r="G73" s="11">
        <v>0.53680000000000005</v>
      </c>
      <c r="H73" s="11">
        <v>0.1069</v>
      </c>
      <c r="I73" s="11">
        <v>4.7800000000000002E-2</v>
      </c>
      <c r="R73" s="359" t="s">
        <v>410</v>
      </c>
      <c r="S73" s="11">
        <v>179.21243340000001</v>
      </c>
      <c r="T73" s="11">
        <v>1.2532337999999999E-3</v>
      </c>
      <c r="U73" s="11">
        <v>5.0129351999999997E-3</v>
      </c>
      <c r="V73" s="12"/>
      <c r="W73" s="11">
        <v>0.81279999999999997</v>
      </c>
      <c r="X73" s="11">
        <v>0.53680000000000005</v>
      </c>
      <c r="Y73" s="11">
        <v>0.1069</v>
      </c>
      <c r="Z73" s="11">
        <v>4.7800000000000002E-2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opLeftCell="Q36" zoomScale="70" zoomScaleNormal="70" workbookViewId="0">
      <selection activeCell="AB3" sqref="AB3:AG56"/>
    </sheetView>
  </sheetViews>
  <sheetFormatPr defaultColWidth="8.88671875" defaultRowHeight="13.2"/>
  <cols>
    <col min="1" max="1" width="37.33203125" style="3" customWidth="1"/>
    <col min="2" max="2" width="9.44140625" style="4" customWidth="1"/>
    <col min="3" max="3" width="7.33203125" style="4" customWidth="1"/>
    <col min="4" max="4" width="5.5546875" style="4" customWidth="1"/>
    <col min="5" max="5" width="7.5546875" style="4" customWidth="1"/>
    <col min="6" max="6" width="6.44140625" style="4" customWidth="1"/>
    <col min="7" max="7" width="7.33203125" style="4" customWidth="1"/>
    <col min="8" max="8" width="6.88671875" style="4" customWidth="1"/>
    <col min="9" max="9" width="6.44140625" style="4" customWidth="1"/>
    <col min="10" max="10" width="5.109375" style="4" customWidth="1"/>
    <col min="11" max="11" width="37.5546875" style="4" customWidth="1"/>
    <col min="12" max="12" width="10" style="4" customWidth="1"/>
    <col min="13" max="15" width="9" style="4" customWidth="1"/>
    <col min="16" max="16" width="10.109375" style="4" customWidth="1"/>
    <col min="17" max="17" width="10.88671875" style="4" customWidth="1"/>
    <col min="18" max="18" width="47.6640625" style="4" customWidth="1"/>
    <col min="19" max="19" width="16.21875" style="4" customWidth="1"/>
    <col min="20" max="20" width="7.33203125" style="4" customWidth="1"/>
    <col min="21" max="21" width="5.5546875" style="4" customWidth="1"/>
    <col min="22" max="22" width="7.5546875" style="4" customWidth="1"/>
    <col min="23" max="23" width="6.44140625" style="4" customWidth="1"/>
    <col min="24" max="24" width="7.33203125" style="4" customWidth="1"/>
    <col min="25" max="25" width="6.88671875" style="4" customWidth="1"/>
    <col min="26" max="26" width="6.44140625" style="4" customWidth="1"/>
    <col min="27" max="27" width="8.88671875" style="4"/>
    <col min="28" max="28" width="47.6640625" style="4" customWidth="1"/>
    <col min="29" max="29" width="10" style="4" customWidth="1"/>
    <col min="30" max="32" width="9" style="4" customWidth="1"/>
    <col min="33" max="33" width="10.109375" style="4" customWidth="1"/>
    <col min="34" max="16384" width="8.88671875" style="4"/>
  </cols>
  <sheetData>
    <row r="1" spans="1:33">
      <c r="A1" s="5" t="s">
        <v>164</v>
      </c>
    </row>
    <row r="2" spans="1:33" s="1" customFormat="1">
      <c r="A2" s="6" t="s">
        <v>1</v>
      </c>
      <c r="K2" s="1" t="s">
        <v>135</v>
      </c>
      <c r="R2" s="1" t="s">
        <v>46</v>
      </c>
      <c r="AB2" s="1" t="s">
        <v>415</v>
      </c>
    </row>
    <row r="3" spans="1:33" s="2" customFormat="1" ht="39.6">
      <c r="A3" s="7" t="s">
        <v>72</v>
      </c>
      <c r="B3" s="7" t="s">
        <v>5</v>
      </c>
      <c r="C3" s="7" t="s">
        <v>6</v>
      </c>
      <c r="D3" s="7" t="s">
        <v>7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K3" s="7" t="s">
        <v>72</v>
      </c>
      <c r="L3" s="7" t="s">
        <v>5</v>
      </c>
      <c r="M3" s="7" t="s">
        <v>6</v>
      </c>
      <c r="N3" s="7" t="s">
        <v>7</v>
      </c>
      <c r="O3" s="7" t="s">
        <v>136</v>
      </c>
      <c r="P3" s="7" t="s">
        <v>137</v>
      </c>
      <c r="R3" s="357" t="s">
        <v>343</v>
      </c>
      <c r="S3" s="7" t="s">
        <v>17</v>
      </c>
      <c r="T3" s="7" t="s">
        <v>6</v>
      </c>
      <c r="U3" s="7" t="s">
        <v>7</v>
      </c>
      <c r="V3" s="7" t="s">
        <v>414</v>
      </c>
      <c r="W3" s="7" t="s">
        <v>9</v>
      </c>
      <c r="X3" s="7" t="s">
        <v>10</v>
      </c>
      <c r="Y3" s="7" t="s">
        <v>328</v>
      </c>
      <c r="Z3" s="7" t="s">
        <v>12</v>
      </c>
      <c r="AB3" s="357" t="s">
        <v>343</v>
      </c>
      <c r="AC3" s="7" t="s">
        <v>5</v>
      </c>
      <c r="AD3" s="7" t="s">
        <v>6</v>
      </c>
      <c r="AE3" s="7" t="s">
        <v>7</v>
      </c>
      <c r="AF3" s="7" t="s">
        <v>136</v>
      </c>
      <c r="AG3" s="7" t="s">
        <v>137</v>
      </c>
    </row>
    <row r="4" spans="1:33">
      <c r="A4" s="8" t="s">
        <v>138</v>
      </c>
      <c r="B4" s="9">
        <v>230.076218061915</v>
      </c>
      <c r="C4" s="9">
        <v>141.48553983095101</v>
      </c>
      <c r="D4" s="9">
        <v>6.2095943232983597</v>
      </c>
      <c r="E4" s="9">
        <v>0</v>
      </c>
      <c r="F4" s="9">
        <v>23.599484790000002</v>
      </c>
      <c r="G4" s="9">
        <v>183.28721225199999</v>
      </c>
      <c r="H4" s="9">
        <v>30.710691603000001</v>
      </c>
      <c r="I4" s="9">
        <v>56.662107403999997</v>
      </c>
      <c r="K4" s="8" t="s">
        <v>138</v>
      </c>
      <c r="L4" s="14">
        <v>230.076218061915</v>
      </c>
      <c r="M4" s="14">
        <f>C4*21</f>
        <v>2971.1963364499711</v>
      </c>
      <c r="N4" s="14">
        <f t="shared" ref="N4:N10" si="0">D4*310</f>
        <v>1924.9742402224915</v>
      </c>
      <c r="O4" s="14">
        <v>0</v>
      </c>
      <c r="P4" s="15">
        <f>SUM(L4:O4)</f>
        <v>5126.2467947343775</v>
      </c>
      <c r="Q4" s="17"/>
      <c r="R4" s="358" t="s">
        <v>344</v>
      </c>
      <c r="S4" s="9">
        <v>230.076218061915</v>
      </c>
      <c r="T4" s="9">
        <v>141.48553983095101</v>
      </c>
      <c r="U4" s="9">
        <v>6.2095943232983597</v>
      </c>
      <c r="V4" s="9">
        <v>0</v>
      </c>
      <c r="W4" s="9">
        <v>23.599484790000002</v>
      </c>
      <c r="X4" s="9">
        <v>183.28721225199999</v>
      </c>
      <c r="Y4" s="9">
        <v>30.710691603000001</v>
      </c>
      <c r="Z4" s="9">
        <v>56.662107403999997</v>
      </c>
      <c r="AB4" s="358" t="s">
        <v>344</v>
      </c>
      <c r="AC4" s="14">
        <v>230.076218061915</v>
      </c>
      <c r="AD4" s="14">
        <f>T4*21</f>
        <v>2971.1963364499711</v>
      </c>
      <c r="AE4" s="14">
        <f t="shared" ref="AE4:AE10" si="1">U4*310</f>
        <v>1924.9742402224915</v>
      </c>
      <c r="AF4" s="14">
        <v>0</v>
      </c>
      <c r="AG4" s="15">
        <f>SUM(AC4:AF4)</f>
        <v>5126.2467947343775</v>
      </c>
    </row>
    <row r="5" spans="1:33">
      <c r="A5" s="8" t="s">
        <v>73</v>
      </c>
      <c r="B5" s="9">
        <v>10126.430515731299</v>
      </c>
      <c r="C5" s="9">
        <v>20.234375172749999</v>
      </c>
      <c r="D5" s="9">
        <v>0.251857487697</v>
      </c>
      <c r="E5" s="9">
        <v>0</v>
      </c>
      <c r="F5" s="9">
        <v>22.918430690000001</v>
      </c>
      <c r="G5" s="9">
        <v>156.95517325200001</v>
      </c>
      <c r="H5" s="9">
        <v>25.165201603</v>
      </c>
      <c r="I5" s="9">
        <v>55.367307404000002</v>
      </c>
      <c r="K5" s="8" t="s">
        <v>73</v>
      </c>
      <c r="L5" s="14">
        <v>10126.430515731299</v>
      </c>
      <c r="M5" s="14">
        <f t="shared" ref="M5:M10" si="2">C5*21</f>
        <v>424.92187862775</v>
      </c>
      <c r="N5" s="14">
        <f t="shared" si="0"/>
        <v>78.075821186070002</v>
      </c>
      <c r="O5" s="14">
        <v>0</v>
      </c>
      <c r="P5" s="15">
        <f t="shared" ref="P5:P56" si="3">SUM(L5:O5)</f>
        <v>10629.42821554512</v>
      </c>
      <c r="R5" s="358" t="s">
        <v>345</v>
      </c>
      <c r="S5" s="9">
        <v>10126.430515731299</v>
      </c>
      <c r="T5" s="9">
        <v>20.234375172749999</v>
      </c>
      <c r="U5" s="9">
        <v>0.251857487697</v>
      </c>
      <c r="V5" s="9">
        <v>0</v>
      </c>
      <c r="W5" s="9">
        <v>22.918430690000001</v>
      </c>
      <c r="X5" s="9">
        <v>156.95517325200001</v>
      </c>
      <c r="Y5" s="9">
        <v>25.165201603</v>
      </c>
      <c r="Z5" s="9">
        <v>55.367307404000002</v>
      </c>
      <c r="AB5" s="358" t="s">
        <v>345</v>
      </c>
      <c r="AC5" s="14">
        <v>10126.430515731299</v>
      </c>
      <c r="AD5" s="14">
        <f t="shared" ref="AD5:AD10" si="4">T5*21</f>
        <v>424.92187862775</v>
      </c>
      <c r="AE5" s="14">
        <f t="shared" si="1"/>
        <v>78.075821186070002</v>
      </c>
      <c r="AF5" s="14">
        <v>0</v>
      </c>
      <c r="AG5" s="15">
        <f t="shared" ref="AG5:AG30" si="5">SUM(AC5:AF5)</f>
        <v>10629.42821554512</v>
      </c>
    </row>
    <row r="6" spans="1:33">
      <c r="A6" s="8" t="s">
        <v>77</v>
      </c>
      <c r="B6" s="9">
        <v>10107.608559103999</v>
      </c>
      <c r="C6" s="9">
        <v>7.7351207507500002</v>
      </c>
      <c r="D6" s="9">
        <v>0.251857487697</v>
      </c>
      <c r="E6" s="9">
        <v>0</v>
      </c>
      <c r="F6" s="9">
        <v>22.918430690000001</v>
      </c>
      <c r="G6" s="9">
        <v>156.95517325200001</v>
      </c>
      <c r="H6" s="9">
        <v>17.453691602999999</v>
      </c>
      <c r="I6" s="9">
        <v>55.367307404000002</v>
      </c>
      <c r="K6" s="8" t="s">
        <v>77</v>
      </c>
      <c r="L6" s="14">
        <v>10107.608559103999</v>
      </c>
      <c r="M6" s="14">
        <f t="shared" si="2"/>
        <v>162.43753576575</v>
      </c>
      <c r="N6" s="14">
        <f t="shared" si="0"/>
        <v>78.075821186070002</v>
      </c>
      <c r="O6" s="14">
        <v>0</v>
      </c>
      <c r="P6" s="15">
        <f t="shared" si="3"/>
        <v>10348.121916055819</v>
      </c>
      <c r="R6" s="358" t="s">
        <v>346</v>
      </c>
      <c r="S6" s="9">
        <v>10107.608559103999</v>
      </c>
      <c r="T6" s="9">
        <v>7.7351207507500002</v>
      </c>
      <c r="U6" s="9">
        <v>0.251857487697</v>
      </c>
      <c r="V6" s="9">
        <v>0</v>
      </c>
      <c r="W6" s="9">
        <v>22.918430690000001</v>
      </c>
      <c r="X6" s="9">
        <v>156.95517325200001</v>
      </c>
      <c r="Y6" s="9">
        <v>17.453691602999999</v>
      </c>
      <c r="Z6" s="9">
        <v>55.367307404000002</v>
      </c>
      <c r="AB6" s="358" t="s">
        <v>346</v>
      </c>
      <c r="AC6" s="14">
        <v>10107.608559103999</v>
      </c>
      <c r="AD6" s="14">
        <f t="shared" si="4"/>
        <v>162.43753576575</v>
      </c>
      <c r="AE6" s="14">
        <f t="shared" si="1"/>
        <v>78.075821186070002</v>
      </c>
      <c r="AF6" s="14">
        <v>0</v>
      </c>
      <c r="AG6" s="15">
        <f t="shared" si="5"/>
        <v>10348.121916055819</v>
      </c>
    </row>
    <row r="7" spans="1:33">
      <c r="A7" s="10" t="s">
        <v>81</v>
      </c>
      <c r="B7" s="11">
        <v>4907.8157841299999</v>
      </c>
      <c r="C7" s="11">
        <v>9.8018153730000002E-2</v>
      </c>
      <c r="D7" s="11">
        <v>4.5804962594999998E-2</v>
      </c>
      <c r="E7" s="12"/>
      <c r="F7" s="11">
        <v>8.7466383709999995</v>
      </c>
      <c r="G7" s="11">
        <v>5.3643837239999996</v>
      </c>
      <c r="H7" s="11">
        <v>1.1110644679999999</v>
      </c>
      <c r="I7" s="11">
        <v>32.51595906</v>
      </c>
      <c r="K7" s="10" t="s">
        <v>81</v>
      </c>
      <c r="L7" s="11">
        <v>4907.8157841299999</v>
      </c>
      <c r="M7" s="13">
        <f t="shared" si="2"/>
        <v>2.05838122833</v>
      </c>
      <c r="N7" s="11">
        <f t="shared" si="0"/>
        <v>14.199538404449999</v>
      </c>
      <c r="O7" s="12"/>
      <c r="P7" s="16">
        <f t="shared" si="3"/>
        <v>4924.0737037627805</v>
      </c>
      <c r="R7" s="359" t="s">
        <v>347</v>
      </c>
      <c r="S7" s="11">
        <v>4907.8157841299999</v>
      </c>
      <c r="T7" s="11">
        <v>9.8018153730000002E-2</v>
      </c>
      <c r="U7" s="11">
        <v>4.5804962594999998E-2</v>
      </c>
      <c r="V7" s="12"/>
      <c r="W7" s="11">
        <v>8.7466383709999995</v>
      </c>
      <c r="X7" s="11">
        <v>5.3643837239999996</v>
      </c>
      <c r="Y7" s="11">
        <v>1.1110644679999999</v>
      </c>
      <c r="Z7" s="11">
        <v>32.51595906</v>
      </c>
      <c r="AB7" s="359" t="s">
        <v>347</v>
      </c>
      <c r="AC7" s="11">
        <v>4907.8157841299999</v>
      </c>
      <c r="AD7" s="13">
        <f t="shared" si="4"/>
        <v>2.05838122833</v>
      </c>
      <c r="AE7" s="11">
        <f t="shared" si="1"/>
        <v>14.199538404449999</v>
      </c>
      <c r="AF7" s="12"/>
      <c r="AG7" s="16">
        <f t="shared" si="5"/>
        <v>4924.0737037627805</v>
      </c>
    </row>
    <row r="8" spans="1:33" ht="26.4">
      <c r="A8" s="10" t="s">
        <v>85</v>
      </c>
      <c r="B8" s="11">
        <v>698.46094207399995</v>
      </c>
      <c r="C8" s="11">
        <v>3.070577692E-2</v>
      </c>
      <c r="D8" s="11">
        <v>4.445086002E-3</v>
      </c>
      <c r="E8" s="12"/>
      <c r="F8" s="11">
        <v>1.534650525</v>
      </c>
      <c r="G8" s="11">
        <v>2.124950256</v>
      </c>
      <c r="H8" s="11">
        <v>0.371043556</v>
      </c>
      <c r="I8" s="11">
        <v>1.837550346</v>
      </c>
      <c r="K8" s="10" t="s">
        <v>85</v>
      </c>
      <c r="L8" s="11">
        <v>698.46094207399995</v>
      </c>
      <c r="M8" s="13">
        <f t="shared" si="2"/>
        <v>0.64482131531999998</v>
      </c>
      <c r="N8" s="11">
        <f t="shared" si="0"/>
        <v>1.3779766606199999</v>
      </c>
      <c r="O8" s="12"/>
      <c r="P8" s="16">
        <f t="shared" si="3"/>
        <v>700.48374004993991</v>
      </c>
      <c r="R8" s="359" t="s">
        <v>348</v>
      </c>
      <c r="S8" s="11">
        <v>698.46094207399995</v>
      </c>
      <c r="T8" s="11">
        <v>3.070577692E-2</v>
      </c>
      <c r="U8" s="11">
        <v>4.445086002E-3</v>
      </c>
      <c r="V8" s="12"/>
      <c r="W8" s="11">
        <v>1.534650525</v>
      </c>
      <c r="X8" s="11">
        <v>2.124950256</v>
      </c>
      <c r="Y8" s="11">
        <v>0.371043556</v>
      </c>
      <c r="Z8" s="11">
        <v>1.837550346</v>
      </c>
      <c r="AB8" s="359" t="s">
        <v>348</v>
      </c>
      <c r="AC8" s="11">
        <v>698.46094207399995</v>
      </c>
      <c r="AD8" s="13">
        <f t="shared" si="4"/>
        <v>0.64482131531999998</v>
      </c>
      <c r="AE8" s="11">
        <f t="shared" si="1"/>
        <v>1.3779766606199999</v>
      </c>
      <c r="AF8" s="12"/>
      <c r="AG8" s="16">
        <f t="shared" si="5"/>
        <v>700.48374004993991</v>
      </c>
    </row>
    <row r="9" spans="1:33">
      <c r="A9" s="10" t="s">
        <v>89</v>
      </c>
      <c r="B9" s="11">
        <v>1575.5736918</v>
      </c>
      <c r="C9" s="11">
        <v>0.47220096010000001</v>
      </c>
      <c r="D9" s="11">
        <v>0.16222080420000001</v>
      </c>
      <c r="E9" s="12"/>
      <c r="F9" s="11">
        <v>9.4770000000000003</v>
      </c>
      <c r="G9" s="11">
        <v>41.180599999999998</v>
      </c>
      <c r="H9" s="11">
        <v>4.4853120000000004</v>
      </c>
      <c r="I9" s="11">
        <v>0.21298</v>
      </c>
      <c r="K9" s="10" t="s">
        <v>89</v>
      </c>
      <c r="L9" s="11">
        <v>1575.5736918</v>
      </c>
      <c r="M9" s="13">
        <f t="shared" si="2"/>
        <v>9.9162201621000001</v>
      </c>
      <c r="N9" s="11">
        <f t="shared" si="0"/>
        <v>50.288449302000004</v>
      </c>
      <c r="O9" s="12"/>
      <c r="P9" s="16">
        <f t="shared" si="3"/>
        <v>1635.7783612641001</v>
      </c>
      <c r="R9" s="359" t="s">
        <v>349</v>
      </c>
      <c r="S9" s="11">
        <v>1575.5736918</v>
      </c>
      <c r="T9" s="11">
        <v>0.47220096010000001</v>
      </c>
      <c r="U9" s="11">
        <v>0.16222080420000001</v>
      </c>
      <c r="V9" s="12"/>
      <c r="W9" s="11">
        <v>9.4770000000000003</v>
      </c>
      <c r="X9" s="11">
        <v>41.180599999999998</v>
      </c>
      <c r="Y9" s="11">
        <v>4.4853120000000004</v>
      </c>
      <c r="Z9" s="11">
        <v>0.21298</v>
      </c>
      <c r="AB9" s="359" t="s">
        <v>349</v>
      </c>
      <c r="AC9" s="11">
        <v>1575.5736918</v>
      </c>
      <c r="AD9" s="13">
        <f t="shared" si="4"/>
        <v>9.9162201621000001</v>
      </c>
      <c r="AE9" s="11">
        <f t="shared" si="1"/>
        <v>50.288449302000004</v>
      </c>
      <c r="AF9" s="12"/>
      <c r="AG9" s="16">
        <f t="shared" si="5"/>
        <v>1635.7783612641001</v>
      </c>
    </row>
    <row r="10" spans="1:33">
      <c r="A10" s="10" t="s">
        <v>93</v>
      </c>
      <c r="B10" s="11">
        <v>2925.7581411000001</v>
      </c>
      <c r="C10" s="11">
        <v>7.1341958600000002</v>
      </c>
      <c r="D10" s="11">
        <v>3.9386634900000002E-2</v>
      </c>
      <c r="E10" s="12"/>
      <c r="F10" s="11">
        <v>3.1601417939999998</v>
      </c>
      <c r="G10" s="11">
        <v>108.285239272</v>
      </c>
      <c r="H10" s="11">
        <v>11.486271579</v>
      </c>
      <c r="I10" s="11">
        <v>20.800817997999999</v>
      </c>
      <c r="K10" s="10" t="s">
        <v>93</v>
      </c>
      <c r="L10" s="11">
        <v>2925.7581411000001</v>
      </c>
      <c r="M10" s="13">
        <f t="shared" si="2"/>
        <v>149.81811306</v>
      </c>
      <c r="N10" s="11">
        <f t="shared" si="0"/>
        <v>12.209856819000001</v>
      </c>
      <c r="O10" s="12"/>
      <c r="P10" s="16">
        <f t="shared" si="3"/>
        <v>3087.7861109790001</v>
      </c>
      <c r="R10" s="359" t="s">
        <v>350</v>
      </c>
      <c r="S10" s="11">
        <v>2925.7581411000001</v>
      </c>
      <c r="T10" s="11">
        <v>7.1341958600000002</v>
      </c>
      <c r="U10" s="11">
        <v>3.9386634900000002E-2</v>
      </c>
      <c r="V10" s="12"/>
      <c r="W10" s="11">
        <v>3.1601417939999998</v>
      </c>
      <c r="X10" s="11">
        <v>108.285239272</v>
      </c>
      <c r="Y10" s="11">
        <v>11.486271579</v>
      </c>
      <c r="Z10" s="11">
        <v>20.800817997999999</v>
      </c>
      <c r="AB10" s="359" t="s">
        <v>350</v>
      </c>
      <c r="AC10" s="11">
        <v>2925.7581411000001</v>
      </c>
      <c r="AD10" s="13">
        <f t="shared" si="4"/>
        <v>149.81811306</v>
      </c>
      <c r="AE10" s="11">
        <f t="shared" si="1"/>
        <v>12.209856819000001</v>
      </c>
      <c r="AF10" s="12"/>
      <c r="AG10" s="16">
        <f t="shared" si="5"/>
        <v>3087.7861109790001</v>
      </c>
    </row>
    <row r="11" spans="1:33">
      <c r="A11" s="8" t="s">
        <v>96</v>
      </c>
      <c r="B11" s="9">
        <v>18.821956627270001</v>
      </c>
      <c r="C11" s="9">
        <v>12.499254422</v>
      </c>
      <c r="D11" s="9">
        <v>0</v>
      </c>
      <c r="E11" s="9">
        <v>0</v>
      </c>
      <c r="F11" s="9">
        <v>0</v>
      </c>
      <c r="G11" s="9">
        <v>0</v>
      </c>
      <c r="H11" s="9">
        <v>7.7115099999999996</v>
      </c>
      <c r="I11" s="9">
        <v>0</v>
      </c>
      <c r="K11" s="8" t="s">
        <v>96</v>
      </c>
      <c r="L11" s="14">
        <v>18.821956627270001</v>
      </c>
      <c r="M11" s="14">
        <f>C11*21</f>
        <v>262.48434286200001</v>
      </c>
      <c r="N11" s="14">
        <v>0</v>
      </c>
      <c r="O11" s="14">
        <v>0</v>
      </c>
      <c r="P11" s="15">
        <f t="shared" si="3"/>
        <v>281.30629948927003</v>
      </c>
      <c r="R11" s="358" t="s">
        <v>351</v>
      </c>
      <c r="S11" s="9">
        <v>18.821956627270001</v>
      </c>
      <c r="T11" s="9">
        <v>12.499254422</v>
      </c>
      <c r="U11" s="9">
        <v>0</v>
      </c>
      <c r="V11" s="9">
        <v>0</v>
      </c>
      <c r="W11" s="9">
        <v>0</v>
      </c>
      <c r="X11" s="9">
        <v>0</v>
      </c>
      <c r="Y11" s="9">
        <v>7.7115099999999996</v>
      </c>
      <c r="Z11" s="9">
        <v>0</v>
      </c>
      <c r="AB11" s="358" t="s">
        <v>351</v>
      </c>
      <c r="AC11" s="14">
        <v>18.821956627270001</v>
      </c>
      <c r="AD11" s="14">
        <f>T11*21</f>
        <v>262.48434286200001</v>
      </c>
      <c r="AE11" s="14">
        <v>0</v>
      </c>
      <c r="AF11" s="14">
        <v>0</v>
      </c>
      <c r="AG11" s="15">
        <f t="shared" si="5"/>
        <v>281.30629948927003</v>
      </c>
    </row>
    <row r="12" spans="1:33">
      <c r="A12" s="10" t="s">
        <v>99</v>
      </c>
      <c r="B12" s="11">
        <v>15.402011999999999</v>
      </c>
      <c r="C12" s="11">
        <v>5.5795925000000004</v>
      </c>
      <c r="D12" s="11">
        <v>0</v>
      </c>
      <c r="E12" s="12"/>
      <c r="F12" s="11">
        <v>0</v>
      </c>
      <c r="G12" s="11">
        <v>0</v>
      </c>
      <c r="H12" s="11">
        <v>3.24</v>
      </c>
      <c r="I12" s="11">
        <v>0</v>
      </c>
      <c r="K12" s="10" t="s">
        <v>99</v>
      </c>
      <c r="L12" s="11">
        <v>15.402011999999999</v>
      </c>
      <c r="M12" s="11">
        <f>C12*21</f>
        <v>117.17144250000001</v>
      </c>
      <c r="N12" s="11">
        <v>0</v>
      </c>
      <c r="O12" s="12"/>
      <c r="P12" s="16">
        <f t="shared" si="3"/>
        <v>132.57345450000003</v>
      </c>
      <c r="R12" s="359" t="s">
        <v>352</v>
      </c>
      <c r="S12" s="11">
        <v>15.402011999999999</v>
      </c>
      <c r="T12" s="11">
        <v>5.5795925000000004</v>
      </c>
      <c r="U12" s="11">
        <v>0</v>
      </c>
      <c r="V12" s="12"/>
      <c r="W12" s="11">
        <v>0</v>
      </c>
      <c r="X12" s="11">
        <v>0</v>
      </c>
      <c r="Y12" s="11">
        <v>3.24</v>
      </c>
      <c r="Z12" s="11">
        <v>0</v>
      </c>
      <c r="AB12" s="359" t="s">
        <v>352</v>
      </c>
      <c r="AC12" s="11">
        <v>15.402011999999999</v>
      </c>
      <c r="AD12" s="11">
        <f>T12*21</f>
        <v>117.17144250000001</v>
      </c>
      <c r="AE12" s="11">
        <v>0</v>
      </c>
      <c r="AF12" s="12"/>
      <c r="AG12" s="16">
        <f t="shared" si="5"/>
        <v>132.57345450000003</v>
      </c>
    </row>
    <row r="13" spans="1:33">
      <c r="A13" s="10" t="s">
        <v>102</v>
      </c>
      <c r="B13" s="11">
        <v>3.41994462727</v>
      </c>
      <c r="C13" s="11">
        <v>6.9196619220000004</v>
      </c>
      <c r="D13" s="11">
        <v>0</v>
      </c>
      <c r="E13" s="12"/>
      <c r="F13" s="11">
        <v>0</v>
      </c>
      <c r="G13" s="11">
        <v>0</v>
      </c>
      <c r="H13" s="11">
        <v>4.4715100000000003</v>
      </c>
      <c r="I13" s="11">
        <v>0</v>
      </c>
      <c r="K13" s="10" t="s">
        <v>102</v>
      </c>
      <c r="L13" s="11">
        <v>3.41994462727</v>
      </c>
      <c r="M13" s="11">
        <f>C13*21</f>
        <v>145.31290036200002</v>
      </c>
      <c r="N13" s="11">
        <v>0</v>
      </c>
      <c r="O13" s="12"/>
      <c r="P13" s="16">
        <f t="shared" si="3"/>
        <v>148.73284498927003</v>
      </c>
      <c r="R13" s="359" t="s">
        <v>353</v>
      </c>
      <c r="S13" s="11">
        <v>3.41994462727</v>
      </c>
      <c r="T13" s="11">
        <v>6.9196619220000004</v>
      </c>
      <c r="U13" s="11">
        <v>0</v>
      </c>
      <c r="V13" s="12"/>
      <c r="W13" s="11">
        <v>0</v>
      </c>
      <c r="X13" s="11">
        <v>0</v>
      </c>
      <c r="Y13" s="11">
        <v>4.4715100000000003</v>
      </c>
      <c r="Z13" s="11">
        <v>0</v>
      </c>
      <c r="AB13" s="359" t="s">
        <v>353</v>
      </c>
      <c r="AC13" s="11">
        <v>3.41994462727</v>
      </c>
      <c r="AD13" s="11">
        <f>T13*21</f>
        <v>145.31290036200002</v>
      </c>
      <c r="AE13" s="11">
        <v>0</v>
      </c>
      <c r="AF13" s="12"/>
      <c r="AG13" s="16">
        <f t="shared" si="5"/>
        <v>148.73284498927003</v>
      </c>
    </row>
    <row r="14" spans="1:33" ht="26.4">
      <c r="A14" s="10" t="s">
        <v>140</v>
      </c>
      <c r="B14" s="11">
        <v>0</v>
      </c>
      <c r="C14" s="11">
        <v>0</v>
      </c>
      <c r="D14" s="11">
        <v>0</v>
      </c>
      <c r="E14" s="12"/>
      <c r="F14" s="11">
        <v>0</v>
      </c>
      <c r="G14" s="11">
        <v>0</v>
      </c>
      <c r="H14" s="11">
        <v>0</v>
      </c>
      <c r="I14" s="11">
        <v>0</v>
      </c>
      <c r="K14" s="8" t="s">
        <v>139</v>
      </c>
      <c r="L14" s="14">
        <v>0</v>
      </c>
      <c r="M14" s="14">
        <v>0</v>
      </c>
      <c r="N14" s="14">
        <v>0</v>
      </c>
      <c r="O14" s="14">
        <v>0</v>
      </c>
      <c r="P14" s="15">
        <f t="shared" si="3"/>
        <v>0</v>
      </c>
      <c r="R14" s="359" t="s">
        <v>354</v>
      </c>
      <c r="S14" s="11">
        <v>0</v>
      </c>
      <c r="T14" s="11">
        <v>0</v>
      </c>
      <c r="U14" s="11">
        <v>0</v>
      </c>
      <c r="V14" s="12"/>
      <c r="W14" s="11">
        <v>0</v>
      </c>
      <c r="X14" s="11">
        <v>0</v>
      </c>
      <c r="Y14" s="11">
        <v>0</v>
      </c>
      <c r="Z14" s="11">
        <v>0</v>
      </c>
      <c r="AB14" s="358" t="s">
        <v>355</v>
      </c>
      <c r="AC14" s="14">
        <v>0</v>
      </c>
      <c r="AD14" s="14">
        <v>0</v>
      </c>
      <c r="AE14" s="14">
        <v>0</v>
      </c>
      <c r="AF14" s="14">
        <v>0</v>
      </c>
      <c r="AG14" s="15">
        <f t="shared" si="5"/>
        <v>0</v>
      </c>
    </row>
    <row r="15" spans="1:33" ht="26.4">
      <c r="A15" s="8" t="s">
        <v>139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K15" s="8" t="s">
        <v>74</v>
      </c>
      <c r="L15" s="14">
        <v>393.42707414325599</v>
      </c>
      <c r="M15" s="14">
        <f>C16*21</f>
        <v>0</v>
      </c>
      <c r="N15" s="14">
        <f>D16*310</f>
        <v>0</v>
      </c>
      <c r="O15" s="14">
        <v>0</v>
      </c>
      <c r="P15" s="15">
        <f t="shared" si="3"/>
        <v>393.42707414325599</v>
      </c>
      <c r="R15" s="358" t="s">
        <v>355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B15" s="358" t="s">
        <v>356</v>
      </c>
      <c r="AC15" s="14">
        <v>393.42707414325599</v>
      </c>
      <c r="AD15" s="14">
        <f>T16*21</f>
        <v>0</v>
      </c>
      <c r="AE15" s="14">
        <f>U16*310</f>
        <v>0</v>
      </c>
      <c r="AF15" s="14">
        <v>0</v>
      </c>
      <c r="AG15" s="15">
        <f t="shared" si="5"/>
        <v>393.42707414325599</v>
      </c>
    </row>
    <row r="16" spans="1:33" ht="26.4">
      <c r="A16" s="8" t="s">
        <v>74</v>
      </c>
      <c r="B16" s="9">
        <v>393.42707414325599</v>
      </c>
      <c r="C16" s="9">
        <v>0</v>
      </c>
      <c r="D16" s="9">
        <v>0</v>
      </c>
      <c r="E16" s="9">
        <v>0</v>
      </c>
      <c r="F16" s="9">
        <v>2.2100000000000002E-2</v>
      </c>
      <c r="G16" s="9">
        <v>7.2171000000000003</v>
      </c>
      <c r="H16" s="9">
        <v>5.4424900000000003</v>
      </c>
      <c r="I16" s="9">
        <v>1.2858000000000001</v>
      </c>
      <c r="K16" s="8" t="s">
        <v>78</v>
      </c>
      <c r="L16" s="14">
        <v>382.11171664325599</v>
      </c>
      <c r="M16" s="14">
        <v>0</v>
      </c>
      <c r="N16" s="14">
        <v>0</v>
      </c>
      <c r="O16" s="14">
        <v>0</v>
      </c>
      <c r="P16" s="15">
        <f t="shared" si="3"/>
        <v>382.11171664325599</v>
      </c>
      <c r="R16" s="358" t="s">
        <v>356</v>
      </c>
      <c r="S16" s="9">
        <v>393.42707414325599</v>
      </c>
      <c r="T16" s="9">
        <v>0</v>
      </c>
      <c r="U16" s="9">
        <v>0</v>
      </c>
      <c r="V16" s="9">
        <v>0</v>
      </c>
      <c r="W16" s="9">
        <v>2.2100000000000002E-2</v>
      </c>
      <c r="X16" s="9">
        <v>7.2171000000000003</v>
      </c>
      <c r="Y16" s="9">
        <v>5.4424900000000003</v>
      </c>
      <c r="Z16" s="9">
        <v>1.2858000000000001</v>
      </c>
      <c r="AB16" s="358" t="s">
        <v>357</v>
      </c>
      <c r="AC16" s="14">
        <v>382.11171664325599</v>
      </c>
      <c r="AD16" s="14">
        <v>0</v>
      </c>
      <c r="AE16" s="14">
        <v>0</v>
      </c>
      <c r="AF16" s="14">
        <v>0</v>
      </c>
      <c r="AG16" s="15">
        <f t="shared" si="5"/>
        <v>382.11171664325599</v>
      </c>
    </row>
    <row r="17" spans="1:33">
      <c r="A17" s="8" t="s">
        <v>78</v>
      </c>
      <c r="B17" s="9">
        <v>382.11171664325599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K17" s="10" t="s">
        <v>82</v>
      </c>
      <c r="L17" s="11">
        <v>286.45437240000001</v>
      </c>
      <c r="M17" s="12"/>
      <c r="N17" s="12"/>
      <c r="O17" s="12"/>
      <c r="P17" s="16">
        <f t="shared" si="3"/>
        <v>286.45437240000001</v>
      </c>
      <c r="R17" s="358" t="s">
        <v>357</v>
      </c>
      <c r="S17" s="9">
        <v>382.11171664325599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B17" s="359" t="s">
        <v>358</v>
      </c>
      <c r="AC17" s="11">
        <v>286.45437240000001</v>
      </c>
      <c r="AD17" s="12"/>
      <c r="AE17" s="12"/>
      <c r="AF17" s="12"/>
      <c r="AG17" s="16">
        <f t="shared" si="5"/>
        <v>286.45437240000001</v>
      </c>
    </row>
    <row r="18" spans="1:33">
      <c r="A18" s="10" t="s">
        <v>82</v>
      </c>
      <c r="B18" s="11">
        <v>286.45437240000001</v>
      </c>
      <c r="C18" s="12"/>
      <c r="D18" s="12"/>
      <c r="E18" s="12"/>
      <c r="F18" s="11">
        <v>0</v>
      </c>
      <c r="G18" s="11">
        <v>0</v>
      </c>
      <c r="H18" s="11">
        <v>0</v>
      </c>
      <c r="I18" s="11">
        <v>0</v>
      </c>
      <c r="K18" s="10" t="s">
        <v>86</v>
      </c>
      <c r="L18" s="11">
        <v>10.19445</v>
      </c>
      <c r="M18" s="12"/>
      <c r="N18" s="12"/>
      <c r="O18" s="12"/>
      <c r="P18" s="16">
        <f t="shared" si="3"/>
        <v>10.19445</v>
      </c>
      <c r="R18" s="359" t="s">
        <v>358</v>
      </c>
      <c r="S18" s="11">
        <v>286.45437240000001</v>
      </c>
      <c r="T18" s="12"/>
      <c r="U18" s="12"/>
      <c r="V18" s="12"/>
      <c r="W18" s="11">
        <v>0</v>
      </c>
      <c r="X18" s="11">
        <v>0</v>
      </c>
      <c r="Y18" s="11">
        <v>0</v>
      </c>
      <c r="Z18" s="11">
        <v>0</v>
      </c>
      <c r="AB18" s="359" t="s">
        <v>359</v>
      </c>
      <c r="AC18" s="11">
        <v>10.19445</v>
      </c>
      <c r="AD18" s="12"/>
      <c r="AE18" s="12"/>
      <c r="AF18" s="12"/>
      <c r="AG18" s="16">
        <f t="shared" si="5"/>
        <v>10.19445</v>
      </c>
    </row>
    <row r="19" spans="1:33">
      <c r="A19" s="10" t="s">
        <v>86</v>
      </c>
      <c r="B19" s="11">
        <v>10.19445</v>
      </c>
      <c r="C19" s="12"/>
      <c r="D19" s="12"/>
      <c r="E19" s="12"/>
      <c r="F19" s="11">
        <v>0</v>
      </c>
      <c r="G19" s="11">
        <v>0</v>
      </c>
      <c r="H19" s="11">
        <v>0</v>
      </c>
      <c r="I19" s="11">
        <v>0</v>
      </c>
      <c r="K19" s="10" t="s">
        <v>90</v>
      </c>
      <c r="L19" s="11">
        <v>59.603409312300002</v>
      </c>
      <c r="M19" s="12"/>
      <c r="N19" s="12"/>
      <c r="O19" s="12"/>
      <c r="P19" s="16">
        <f t="shared" si="3"/>
        <v>59.603409312300002</v>
      </c>
      <c r="R19" s="359" t="s">
        <v>359</v>
      </c>
      <c r="S19" s="11">
        <v>10.19445</v>
      </c>
      <c r="T19" s="12"/>
      <c r="U19" s="12"/>
      <c r="V19" s="12"/>
      <c r="W19" s="11">
        <v>0</v>
      </c>
      <c r="X19" s="11">
        <v>0</v>
      </c>
      <c r="Y19" s="11">
        <v>0</v>
      </c>
      <c r="Z19" s="11">
        <v>0</v>
      </c>
      <c r="AB19" s="359" t="s">
        <v>360</v>
      </c>
      <c r="AC19" s="11">
        <v>59.603409312300002</v>
      </c>
      <c r="AD19" s="12"/>
      <c r="AE19" s="12"/>
      <c r="AF19" s="12"/>
      <c r="AG19" s="16">
        <f t="shared" si="5"/>
        <v>59.603409312300002</v>
      </c>
    </row>
    <row r="20" spans="1:33">
      <c r="A20" s="10" t="s">
        <v>90</v>
      </c>
      <c r="B20" s="11">
        <v>59.603409312300002</v>
      </c>
      <c r="C20" s="12"/>
      <c r="D20" s="12"/>
      <c r="E20" s="12"/>
      <c r="F20" s="11">
        <v>0</v>
      </c>
      <c r="G20" s="11">
        <v>0</v>
      </c>
      <c r="H20" s="11">
        <v>0</v>
      </c>
      <c r="I20" s="11">
        <v>0</v>
      </c>
      <c r="K20" s="10" t="s">
        <v>94</v>
      </c>
      <c r="L20" s="11">
        <v>25.859484930955499</v>
      </c>
      <c r="M20" s="12"/>
      <c r="N20" s="12"/>
      <c r="O20" s="12"/>
      <c r="P20" s="16">
        <f t="shared" si="3"/>
        <v>25.859484930955499</v>
      </c>
      <c r="R20" s="359" t="s">
        <v>360</v>
      </c>
      <c r="S20" s="11">
        <v>59.603409312300002</v>
      </c>
      <c r="T20" s="12"/>
      <c r="U20" s="12"/>
      <c r="V20" s="12"/>
      <c r="W20" s="11">
        <v>0</v>
      </c>
      <c r="X20" s="11">
        <v>0</v>
      </c>
      <c r="Y20" s="11">
        <v>0</v>
      </c>
      <c r="Z20" s="11">
        <v>0</v>
      </c>
      <c r="AB20" s="359" t="s">
        <v>361</v>
      </c>
      <c r="AC20" s="11">
        <v>25.859484930955499</v>
      </c>
      <c r="AD20" s="12"/>
      <c r="AE20" s="12"/>
      <c r="AF20" s="12"/>
      <c r="AG20" s="16">
        <f t="shared" si="5"/>
        <v>25.859484930955499</v>
      </c>
    </row>
    <row r="21" spans="1:33">
      <c r="A21" s="10" t="s">
        <v>94</v>
      </c>
      <c r="B21" s="11">
        <v>25.859484930955499</v>
      </c>
      <c r="C21" s="12"/>
      <c r="D21" s="12"/>
      <c r="E21" s="12"/>
      <c r="F21" s="11">
        <v>0</v>
      </c>
      <c r="G21" s="11">
        <v>0</v>
      </c>
      <c r="H21" s="11">
        <v>0</v>
      </c>
      <c r="I21" s="11">
        <v>0</v>
      </c>
      <c r="K21" s="8" t="s">
        <v>97</v>
      </c>
      <c r="L21" s="14">
        <v>11.315357499999999</v>
      </c>
      <c r="M21" s="14">
        <v>0</v>
      </c>
      <c r="N21" s="14">
        <v>0</v>
      </c>
      <c r="O21" s="14">
        <v>0</v>
      </c>
      <c r="P21" s="15">
        <f t="shared" si="3"/>
        <v>11.315357499999999</v>
      </c>
      <c r="R21" s="359" t="s">
        <v>361</v>
      </c>
      <c r="S21" s="11">
        <v>25.859484930955499</v>
      </c>
      <c r="T21" s="12"/>
      <c r="U21" s="12"/>
      <c r="V21" s="12"/>
      <c r="W21" s="11">
        <v>0</v>
      </c>
      <c r="X21" s="11">
        <v>0</v>
      </c>
      <c r="Y21" s="11">
        <v>0</v>
      </c>
      <c r="Z21" s="11">
        <v>0</v>
      </c>
      <c r="AB21" s="358" t="s">
        <v>364</v>
      </c>
      <c r="AC21" s="14">
        <v>11.315357499999999</v>
      </c>
      <c r="AD21" s="14">
        <v>0</v>
      </c>
      <c r="AE21" s="14">
        <v>0</v>
      </c>
      <c r="AF21" s="14">
        <v>0</v>
      </c>
      <c r="AG21" s="15">
        <f t="shared" si="5"/>
        <v>11.315357499999999</v>
      </c>
    </row>
    <row r="22" spans="1:33">
      <c r="A22" s="10" t="s">
        <v>141</v>
      </c>
      <c r="B22" s="11">
        <v>0</v>
      </c>
      <c r="C22" s="11">
        <v>0</v>
      </c>
      <c r="D22" s="11">
        <v>0</v>
      </c>
      <c r="E22" s="12"/>
      <c r="F22" s="11">
        <v>0</v>
      </c>
      <c r="G22" s="11">
        <v>0</v>
      </c>
      <c r="H22" s="11">
        <v>0</v>
      </c>
      <c r="I22" s="11">
        <v>0</v>
      </c>
      <c r="K22" s="10" t="s">
        <v>100</v>
      </c>
      <c r="L22" s="11">
        <v>0.16194749999999999</v>
      </c>
      <c r="M22" s="11">
        <v>0</v>
      </c>
      <c r="N22" s="12"/>
      <c r="O22" s="12"/>
      <c r="P22" s="16">
        <f t="shared" si="3"/>
        <v>0.16194749999999999</v>
      </c>
      <c r="R22" s="359" t="s">
        <v>362</v>
      </c>
      <c r="S22" s="11">
        <v>0</v>
      </c>
      <c r="T22" s="11">
        <v>0</v>
      </c>
      <c r="U22" s="11">
        <v>0</v>
      </c>
      <c r="V22" s="12"/>
      <c r="W22" s="11">
        <v>0</v>
      </c>
      <c r="X22" s="11">
        <v>0</v>
      </c>
      <c r="Y22" s="11">
        <v>0</v>
      </c>
      <c r="Z22" s="11">
        <v>0</v>
      </c>
      <c r="AB22" s="359" t="s">
        <v>365</v>
      </c>
      <c r="AC22" s="11">
        <v>0.16194749999999999</v>
      </c>
      <c r="AD22" s="11">
        <v>0</v>
      </c>
      <c r="AE22" s="12"/>
      <c r="AF22" s="12"/>
      <c r="AG22" s="16">
        <f t="shared" si="5"/>
        <v>0.16194749999999999</v>
      </c>
    </row>
    <row r="23" spans="1:33" ht="26.4">
      <c r="A23" s="8" t="s">
        <v>142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K23" s="8" t="s">
        <v>103</v>
      </c>
      <c r="L23" s="14">
        <v>0</v>
      </c>
      <c r="M23" s="14">
        <v>0</v>
      </c>
      <c r="N23" s="14">
        <v>0</v>
      </c>
      <c r="O23" s="14">
        <v>0</v>
      </c>
      <c r="P23" s="15">
        <f t="shared" si="3"/>
        <v>0</v>
      </c>
      <c r="R23" s="358" t="s">
        <v>363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B23" s="358" t="s">
        <v>367</v>
      </c>
      <c r="AC23" s="14">
        <v>0</v>
      </c>
      <c r="AD23" s="14">
        <v>0</v>
      </c>
      <c r="AE23" s="14">
        <v>0</v>
      </c>
      <c r="AF23" s="14">
        <v>0</v>
      </c>
      <c r="AG23" s="15">
        <f t="shared" si="5"/>
        <v>0</v>
      </c>
    </row>
    <row r="24" spans="1:33">
      <c r="A24" s="8" t="s">
        <v>97</v>
      </c>
      <c r="B24" s="9">
        <v>11.315357499999999</v>
      </c>
      <c r="C24" s="9">
        <v>0</v>
      </c>
      <c r="D24" s="9">
        <v>0</v>
      </c>
      <c r="E24" s="9">
        <v>0</v>
      </c>
      <c r="F24" s="9">
        <v>0.02</v>
      </c>
      <c r="G24" s="9">
        <v>7.2057000000000002</v>
      </c>
      <c r="H24" s="9">
        <v>0</v>
      </c>
      <c r="I24" s="9">
        <v>1.2817000000000001</v>
      </c>
      <c r="K24" s="10" t="s">
        <v>105</v>
      </c>
      <c r="L24" s="11">
        <v>0</v>
      </c>
      <c r="M24" s="12"/>
      <c r="N24" s="12"/>
      <c r="O24" s="12"/>
      <c r="P24" s="16">
        <f t="shared" si="3"/>
        <v>0</v>
      </c>
      <c r="R24" s="358" t="s">
        <v>364</v>
      </c>
      <c r="S24" s="9">
        <v>11.315357499999999</v>
      </c>
      <c r="T24" s="9">
        <v>0</v>
      </c>
      <c r="U24" s="9">
        <v>0</v>
      </c>
      <c r="V24" s="9">
        <v>0</v>
      </c>
      <c r="W24" s="9">
        <v>0.02</v>
      </c>
      <c r="X24" s="9">
        <v>7.2057000000000002</v>
      </c>
      <c r="Y24" s="9">
        <v>0</v>
      </c>
      <c r="Z24" s="9">
        <v>1.2817000000000001</v>
      </c>
      <c r="AB24" s="359" t="s">
        <v>368</v>
      </c>
      <c r="AC24" s="11">
        <v>0</v>
      </c>
      <c r="AD24" s="12"/>
      <c r="AE24" s="12"/>
      <c r="AF24" s="12"/>
      <c r="AG24" s="16">
        <f t="shared" si="5"/>
        <v>0</v>
      </c>
    </row>
    <row r="25" spans="1:33">
      <c r="A25" s="10" t="s">
        <v>100</v>
      </c>
      <c r="B25" s="11">
        <v>0.16194749999999999</v>
      </c>
      <c r="C25" s="11">
        <v>0</v>
      </c>
      <c r="D25" s="12"/>
      <c r="E25" s="12"/>
      <c r="F25" s="11">
        <v>0.02</v>
      </c>
      <c r="G25" s="11">
        <v>0.10299999999999999</v>
      </c>
      <c r="H25" s="11">
        <v>0</v>
      </c>
      <c r="I25" s="11">
        <v>0</v>
      </c>
      <c r="K25" s="10" t="s">
        <v>107</v>
      </c>
      <c r="L25" s="11">
        <v>0</v>
      </c>
      <c r="M25" s="12"/>
      <c r="N25" s="12"/>
      <c r="O25" s="12"/>
      <c r="P25" s="16">
        <f t="shared" si="3"/>
        <v>0</v>
      </c>
      <c r="R25" s="359" t="s">
        <v>365</v>
      </c>
      <c r="S25" s="11">
        <v>0.16194749999999999</v>
      </c>
      <c r="T25" s="11">
        <v>0</v>
      </c>
      <c r="U25" s="12"/>
      <c r="V25" s="12"/>
      <c r="W25" s="11">
        <v>0.02</v>
      </c>
      <c r="X25" s="11">
        <v>0.10299999999999999</v>
      </c>
      <c r="Y25" s="11">
        <v>0</v>
      </c>
      <c r="Z25" s="11">
        <v>0</v>
      </c>
      <c r="AB25" s="359" t="s">
        <v>369</v>
      </c>
      <c r="AC25" s="11">
        <v>0</v>
      </c>
      <c r="AD25" s="12"/>
      <c r="AE25" s="12"/>
      <c r="AF25" s="12"/>
      <c r="AG25" s="16">
        <f t="shared" si="5"/>
        <v>0</v>
      </c>
    </row>
    <row r="26" spans="1:33" ht="26.4">
      <c r="A26" s="122" t="s">
        <v>194</v>
      </c>
      <c r="B26" s="126">
        <v>11.153409999999999</v>
      </c>
      <c r="C26" s="126">
        <v>0</v>
      </c>
      <c r="D26" s="126">
        <v>0</v>
      </c>
      <c r="E26" s="126">
        <v>0</v>
      </c>
      <c r="F26" s="126">
        <v>0</v>
      </c>
      <c r="G26" s="126">
        <v>7.1026999999999996</v>
      </c>
      <c r="H26" s="126">
        <v>0</v>
      </c>
      <c r="I26" s="126">
        <v>1.2817000000000001</v>
      </c>
      <c r="K26" s="8" t="s">
        <v>109</v>
      </c>
      <c r="L26" s="14">
        <v>0</v>
      </c>
      <c r="M26" s="14">
        <v>0</v>
      </c>
      <c r="N26" s="14">
        <v>0</v>
      </c>
      <c r="O26" s="14">
        <v>0</v>
      </c>
      <c r="P26" s="15">
        <f t="shared" si="3"/>
        <v>0</v>
      </c>
      <c r="R26" s="359" t="s">
        <v>366</v>
      </c>
      <c r="S26" s="126">
        <v>11.153409999999999</v>
      </c>
      <c r="T26" s="126">
        <v>0</v>
      </c>
      <c r="U26" s="126">
        <v>0</v>
      </c>
      <c r="V26" s="126">
        <v>0</v>
      </c>
      <c r="W26" s="126">
        <v>0</v>
      </c>
      <c r="X26" s="126">
        <v>7.1026999999999996</v>
      </c>
      <c r="Y26" s="126">
        <v>0</v>
      </c>
      <c r="Z26" s="126">
        <v>1.2817000000000001</v>
      </c>
      <c r="AB26" s="358" t="s">
        <v>373</v>
      </c>
      <c r="AC26" s="14">
        <v>0</v>
      </c>
      <c r="AD26" s="14">
        <v>0</v>
      </c>
      <c r="AE26" s="14">
        <v>0</v>
      </c>
      <c r="AF26" s="14">
        <v>0</v>
      </c>
      <c r="AG26" s="15">
        <f t="shared" si="5"/>
        <v>0</v>
      </c>
    </row>
    <row r="27" spans="1:33" ht="26.4">
      <c r="A27" s="8" t="s">
        <v>103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K27" s="10" t="s">
        <v>111</v>
      </c>
      <c r="L27" s="12"/>
      <c r="M27" s="12"/>
      <c r="N27" s="12"/>
      <c r="O27" s="11">
        <v>0</v>
      </c>
      <c r="P27" s="16">
        <f t="shared" si="3"/>
        <v>0</v>
      </c>
      <c r="R27" s="358" t="s">
        <v>367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B27" s="359" t="s">
        <v>374</v>
      </c>
      <c r="AC27" s="12"/>
      <c r="AD27" s="12"/>
      <c r="AE27" s="12"/>
      <c r="AF27" s="11">
        <v>0</v>
      </c>
      <c r="AG27" s="16">
        <f t="shared" si="5"/>
        <v>0</v>
      </c>
    </row>
    <row r="28" spans="1:33">
      <c r="A28" s="10" t="s">
        <v>105</v>
      </c>
      <c r="B28" s="11">
        <v>0</v>
      </c>
      <c r="C28" s="12"/>
      <c r="D28" s="12"/>
      <c r="E28" s="12"/>
      <c r="F28" s="11">
        <v>0</v>
      </c>
      <c r="G28" s="11">
        <v>0</v>
      </c>
      <c r="H28" s="11">
        <v>0</v>
      </c>
      <c r="I28" s="11">
        <v>0</v>
      </c>
      <c r="K28" s="10" t="s">
        <v>113</v>
      </c>
      <c r="L28" s="12"/>
      <c r="M28" s="12"/>
      <c r="N28" s="12"/>
      <c r="O28" s="11">
        <v>0</v>
      </c>
      <c r="P28" s="16">
        <f t="shared" si="3"/>
        <v>0</v>
      </c>
      <c r="R28" s="359" t="s">
        <v>368</v>
      </c>
      <c r="S28" s="11">
        <v>0</v>
      </c>
      <c r="T28" s="12"/>
      <c r="U28" s="12"/>
      <c r="V28" s="12"/>
      <c r="W28" s="11">
        <v>0</v>
      </c>
      <c r="X28" s="11">
        <v>0</v>
      </c>
      <c r="Y28" s="11">
        <v>0</v>
      </c>
      <c r="Z28" s="11">
        <v>0</v>
      </c>
      <c r="AB28" s="359" t="s">
        <v>375</v>
      </c>
      <c r="AC28" s="12"/>
      <c r="AD28" s="12"/>
      <c r="AE28" s="12"/>
      <c r="AF28" s="11">
        <v>0</v>
      </c>
      <c r="AG28" s="16">
        <f t="shared" si="5"/>
        <v>0</v>
      </c>
    </row>
    <row r="29" spans="1:33">
      <c r="A29" s="10" t="s">
        <v>107</v>
      </c>
      <c r="B29" s="11">
        <v>0</v>
      </c>
      <c r="C29" s="12"/>
      <c r="D29" s="12"/>
      <c r="E29" s="12"/>
      <c r="F29" s="11">
        <v>0</v>
      </c>
      <c r="G29" s="11">
        <v>0</v>
      </c>
      <c r="H29" s="11">
        <v>0</v>
      </c>
      <c r="I29" s="11">
        <v>0</v>
      </c>
      <c r="K29" s="10" t="s">
        <v>115</v>
      </c>
      <c r="L29" s="12"/>
      <c r="M29" s="12"/>
      <c r="N29" s="12"/>
      <c r="O29" s="11">
        <v>0</v>
      </c>
      <c r="P29" s="16">
        <f t="shared" si="3"/>
        <v>0</v>
      </c>
      <c r="R29" s="359" t="s">
        <v>369</v>
      </c>
      <c r="S29" s="11">
        <v>0</v>
      </c>
      <c r="T29" s="12"/>
      <c r="U29" s="12"/>
      <c r="V29" s="12"/>
      <c r="W29" s="11">
        <v>0</v>
      </c>
      <c r="X29" s="11">
        <v>0</v>
      </c>
      <c r="Y29" s="11">
        <v>0</v>
      </c>
      <c r="Z29" s="11">
        <v>0</v>
      </c>
      <c r="AB29" s="359" t="s">
        <v>379</v>
      </c>
      <c r="AC29" s="12"/>
      <c r="AD29" s="12"/>
      <c r="AE29" s="12"/>
      <c r="AF29" s="11">
        <v>0</v>
      </c>
      <c r="AG29" s="16">
        <f t="shared" si="5"/>
        <v>0</v>
      </c>
    </row>
    <row r="30" spans="1:33" ht="26.4">
      <c r="A30" s="122" t="s">
        <v>192</v>
      </c>
      <c r="B30" s="11"/>
      <c r="C30" s="12"/>
      <c r="D30" s="12"/>
      <c r="E30" s="12"/>
      <c r="F30" s="11"/>
      <c r="G30" s="11"/>
      <c r="H30" s="11"/>
      <c r="I30" s="11"/>
      <c r="K30" s="8" t="s">
        <v>147</v>
      </c>
      <c r="L30" s="14">
        <v>0</v>
      </c>
      <c r="M30" s="14">
        <v>0</v>
      </c>
      <c r="N30" s="14">
        <f>N31</f>
        <v>0</v>
      </c>
      <c r="O30" s="14">
        <v>0</v>
      </c>
      <c r="P30" s="16">
        <f t="shared" si="3"/>
        <v>0</v>
      </c>
      <c r="R30" s="359" t="s">
        <v>370</v>
      </c>
      <c r="S30" s="11"/>
      <c r="T30" s="12"/>
      <c r="U30" s="12"/>
      <c r="V30" s="12"/>
      <c r="W30" s="11"/>
      <c r="X30" s="11"/>
      <c r="Y30" s="11"/>
      <c r="Z30" s="11"/>
      <c r="AB30" s="358" t="s">
        <v>380</v>
      </c>
      <c r="AC30" s="14">
        <v>0</v>
      </c>
      <c r="AD30" s="14">
        <v>0</v>
      </c>
      <c r="AE30" s="14">
        <f>AE31</f>
        <v>0</v>
      </c>
      <c r="AF30" s="14">
        <v>0</v>
      </c>
      <c r="AG30" s="16">
        <f t="shared" si="5"/>
        <v>0</v>
      </c>
    </row>
    <row r="31" spans="1:33">
      <c r="A31" s="122" t="s">
        <v>193</v>
      </c>
      <c r="B31" s="11"/>
      <c r="C31" s="12"/>
      <c r="D31" s="12"/>
      <c r="E31" s="12"/>
      <c r="F31" s="11"/>
      <c r="G31" s="11"/>
      <c r="H31" s="11"/>
      <c r="I31" s="11"/>
      <c r="K31" s="10" t="s">
        <v>148</v>
      </c>
      <c r="L31" s="12"/>
      <c r="M31" s="12"/>
      <c r="N31" s="12">
        <f>D41*310</f>
        <v>0</v>
      </c>
      <c r="O31" s="11"/>
      <c r="P31" s="16"/>
      <c r="R31" s="359" t="s">
        <v>371</v>
      </c>
      <c r="S31" s="11"/>
      <c r="T31" s="12"/>
      <c r="U31" s="12"/>
      <c r="V31" s="12"/>
      <c r="W31" s="11"/>
      <c r="X31" s="11"/>
      <c r="Y31" s="11"/>
      <c r="Z31" s="11"/>
      <c r="AB31" s="10" t="s">
        <v>412</v>
      </c>
      <c r="AC31" s="12"/>
      <c r="AD31" s="12"/>
      <c r="AE31" s="12">
        <f>U41*310</f>
        <v>0</v>
      </c>
      <c r="AF31" s="11"/>
      <c r="AG31" s="16"/>
    </row>
    <row r="32" spans="1:33" ht="26.4">
      <c r="A32" s="8" t="s">
        <v>143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K32" s="8" t="s">
        <v>75</v>
      </c>
      <c r="L32" s="14">
        <v>-10293.5741052142</v>
      </c>
      <c r="M32" s="14">
        <f>C46*21</f>
        <v>2172.8308384388761</v>
      </c>
      <c r="N32" s="14">
        <f>D46*310</f>
        <v>1785.0308994796781</v>
      </c>
      <c r="O32" s="14">
        <v>0</v>
      </c>
      <c r="P32" s="15">
        <f t="shared" si="3"/>
        <v>-6335.7123672956459</v>
      </c>
      <c r="R32" s="358" t="s">
        <v>372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B32" s="358" t="s">
        <v>384</v>
      </c>
      <c r="AC32" s="14">
        <v>-10293.5741052142</v>
      </c>
      <c r="AD32" s="14">
        <f>T46*21</f>
        <v>2172.8308384388761</v>
      </c>
      <c r="AE32" s="14">
        <f>U46*310</f>
        <v>1785.0308994796781</v>
      </c>
      <c r="AF32" s="14">
        <v>0</v>
      </c>
      <c r="AG32" s="15">
        <f t="shared" ref="AG32:AG51" si="6">SUM(AC32:AF32)</f>
        <v>-6335.7123672956459</v>
      </c>
    </row>
    <row r="33" spans="1:33" ht="26.4">
      <c r="A33" s="8" t="s">
        <v>109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K33" s="8" t="s">
        <v>79</v>
      </c>
      <c r="L33" s="14">
        <v>0</v>
      </c>
      <c r="M33" s="14">
        <f>C47*21</f>
        <v>2152.90778262</v>
      </c>
      <c r="N33" s="14">
        <f>D47*310</f>
        <v>154.04918325097483</v>
      </c>
      <c r="O33" s="14">
        <v>0</v>
      </c>
      <c r="P33" s="15">
        <f t="shared" si="3"/>
        <v>2306.9569658709747</v>
      </c>
      <c r="R33" s="358" t="s">
        <v>373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B33" s="358" t="s">
        <v>385</v>
      </c>
      <c r="AC33" s="14">
        <v>0</v>
      </c>
      <c r="AD33" s="14">
        <f>T47*21</f>
        <v>2152.90778262</v>
      </c>
      <c r="AE33" s="14">
        <f>U47*310</f>
        <v>154.04918325097483</v>
      </c>
      <c r="AF33" s="14">
        <v>0</v>
      </c>
      <c r="AG33" s="15">
        <f t="shared" si="6"/>
        <v>2306.9569658709747</v>
      </c>
    </row>
    <row r="34" spans="1:33">
      <c r="A34" s="10" t="s">
        <v>111</v>
      </c>
      <c r="B34" s="12"/>
      <c r="C34" s="12"/>
      <c r="D34" s="12"/>
      <c r="E34" s="11">
        <v>0</v>
      </c>
      <c r="F34" s="11">
        <v>0</v>
      </c>
      <c r="G34" s="11">
        <v>0</v>
      </c>
      <c r="H34" s="11">
        <v>0</v>
      </c>
      <c r="I34" s="11">
        <v>0</v>
      </c>
      <c r="K34" s="10" t="s">
        <v>83</v>
      </c>
      <c r="L34" s="12"/>
      <c r="M34" s="11">
        <f>C48*21</f>
        <v>2092.1109510000001</v>
      </c>
      <c r="N34" s="12"/>
      <c r="O34" s="12"/>
      <c r="P34" s="16">
        <f t="shared" si="3"/>
        <v>2092.1109510000001</v>
      </c>
      <c r="R34" s="359" t="s">
        <v>374</v>
      </c>
      <c r="S34" s="12"/>
      <c r="T34" s="12"/>
      <c r="U34" s="12"/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B34" s="359" t="s">
        <v>386</v>
      </c>
      <c r="AC34" s="12"/>
      <c r="AD34" s="11">
        <f>T48*21</f>
        <v>2092.1109510000001</v>
      </c>
      <c r="AE34" s="12"/>
      <c r="AF34" s="12"/>
      <c r="AG34" s="16">
        <f t="shared" si="6"/>
        <v>2092.1109510000001</v>
      </c>
    </row>
    <row r="35" spans="1:33">
      <c r="A35" s="10" t="s">
        <v>113</v>
      </c>
      <c r="B35" s="12"/>
      <c r="C35" s="12"/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K35" s="10" t="s">
        <v>87</v>
      </c>
      <c r="L35" s="12"/>
      <c r="M35" s="11">
        <f>C49*21</f>
        <v>60.796831620000006</v>
      </c>
      <c r="N35" s="11">
        <f>D49*310</f>
        <v>154.04918325097483</v>
      </c>
      <c r="O35" s="12"/>
      <c r="P35" s="16">
        <f t="shared" si="3"/>
        <v>214.84601487097484</v>
      </c>
      <c r="R35" s="359" t="s">
        <v>375</v>
      </c>
      <c r="S35" s="12"/>
      <c r="T35" s="12"/>
      <c r="U35" s="12"/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B35" s="359" t="s">
        <v>387</v>
      </c>
      <c r="AC35" s="12"/>
      <c r="AD35" s="11">
        <f>T49*21</f>
        <v>60.796831620000006</v>
      </c>
      <c r="AE35" s="11">
        <f>U49*310</f>
        <v>154.04918325097483</v>
      </c>
      <c r="AF35" s="12"/>
      <c r="AG35" s="16">
        <f t="shared" si="6"/>
        <v>214.84601487097484</v>
      </c>
    </row>
    <row r="36" spans="1:33">
      <c r="A36" s="10" t="s">
        <v>144</v>
      </c>
      <c r="B36" s="12"/>
      <c r="C36" s="12"/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K36" s="8" t="s">
        <v>91</v>
      </c>
      <c r="L36" s="14">
        <v>-10290.6814183969</v>
      </c>
      <c r="M36" s="14">
        <v>0</v>
      </c>
      <c r="N36" s="14">
        <v>0</v>
      </c>
      <c r="O36" s="14">
        <v>0</v>
      </c>
      <c r="P36" s="15">
        <f t="shared" si="3"/>
        <v>-10290.6814183969</v>
      </c>
      <c r="R36" s="359" t="s">
        <v>376</v>
      </c>
      <c r="S36" s="12"/>
      <c r="T36" s="12"/>
      <c r="U36" s="12"/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B36" s="358" t="s">
        <v>388</v>
      </c>
      <c r="AC36" s="14">
        <v>-10290.6814183969</v>
      </c>
      <c r="AD36" s="14">
        <v>0</v>
      </c>
      <c r="AE36" s="14">
        <v>0</v>
      </c>
      <c r="AF36" s="14">
        <v>0</v>
      </c>
      <c r="AG36" s="15">
        <f t="shared" si="6"/>
        <v>-10290.6814183969</v>
      </c>
    </row>
    <row r="37" spans="1:33">
      <c r="A37" s="10" t="s">
        <v>145</v>
      </c>
      <c r="B37" s="12"/>
      <c r="C37" s="12"/>
      <c r="D37" s="12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K37" s="10" t="s">
        <v>95</v>
      </c>
      <c r="L37" s="11">
        <v>-6850.6987183968604</v>
      </c>
      <c r="M37" s="12"/>
      <c r="N37" s="12"/>
      <c r="O37" s="12"/>
      <c r="P37" s="16">
        <f t="shared" si="3"/>
        <v>-6850.6987183968604</v>
      </c>
      <c r="R37" s="359" t="s">
        <v>377</v>
      </c>
      <c r="S37" s="12"/>
      <c r="T37" s="12"/>
      <c r="U37" s="12"/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B37" s="359" t="s">
        <v>389</v>
      </c>
      <c r="AC37" s="11">
        <v>-6850.6987183968604</v>
      </c>
      <c r="AD37" s="12"/>
      <c r="AE37" s="12"/>
      <c r="AF37" s="12"/>
      <c r="AG37" s="16">
        <f t="shared" si="6"/>
        <v>-6850.6987183968604</v>
      </c>
    </row>
    <row r="38" spans="1:33">
      <c r="A38" s="10" t="s">
        <v>146</v>
      </c>
      <c r="B38" s="12"/>
      <c r="C38" s="12"/>
      <c r="D38" s="12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K38" s="10" t="s">
        <v>98</v>
      </c>
      <c r="L38" s="11">
        <v>-3439.9827</v>
      </c>
      <c r="M38" s="12"/>
      <c r="N38" s="12"/>
      <c r="O38" s="12"/>
      <c r="P38" s="16">
        <f t="shared" si="3"/>
        <v>-3439.9827</v>
      </c>
      <c r="R38" s="359" t="s">
        <v>378</v>
      </c>
      <c r="S38" s="12"/>
      <c r="T38" s="12"/>
      <c r="U38" s="12"/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B38" s="359" t="s">
        <v>390</v>
      </c>
      <c r="AC38" s="11">
        <v>-3439.9827</v>
      </c>
      <c r="AD38" s="12"/>
      <c r="AE38" s="12"/>
      <c r="AF38" s="12"/>
      <c r="AG38" s="16">
        <f t="shared" si="6"/>
        <v>-3439.9827</v>
      </c>
    </row>
    <row r="39" spans="1:33" ht="26.4">
      <c r="A39" s="10" t="s">
        <v>115</v>
      </c>
      <c r="B39" s="12"/>
      <c r="C39" s="12"/>
      <c r="D39" s="12"/>
      <c r="E39" s="11">
        <v>0</v>
      </c>
      <c r="F39" s="11">
        <v>0</v>
      </c>
      <c r="G39" s="11">
        <v>0</v>
      </c>
      <c r="H39" s="11">
        <v>0</v>
      </c>
      <c r="I39" s="11">
        <v>0</v>
      </c>
      <c r="K39" s="8" t="s">
        <v>101</v>
      </c>
      <c r="L39" s="14">
        <v>0</v>
      </c>
      <c r="M39" s="14">
        <f>C57*21</f>
        <v>19.923055818876211</v>
      </c>
      <c r="N39" s="14">
        <f>D57*310</f>
        <v>1630.9817162287013</v>
      </c>
      <c r="O39" s="14">
        <v>0</v>
      </c>
      <c r="P39" s="15">
        <f t="shared" si="3"/>
        <v>1650.9047720475776</v>
      </c>
      <c r="R39" s="359" t="s">
        <v>379</v>
      </c>
      <c r="S39" s="12"/>
      <c r="T39" s="12"/>
      <c r="U39" s="12"/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B39" s="358" t="s">
        <v>395</v>
      </c>
      <c r="AC39" s="14">
        <v>0</v>
      </c>
      <c r="AD39" s="14">
        <f>T57*21</f>
        <v>19.923055818876211</v>
      </c>
      <c r="AE39" s="14">
        <f>U57*310</f>
        <v>1630.9817162287013</v>
      </c>
      <c r="AF39" s="14">
        <v>0</v>
      </c>
      <c r="AG39" s="15">
        <f t="shared" si="6"/>
        <v>1650.9047720475776</v>
      </c>
    </row>
    <row r="40" spans="1:33" ht="26.4">
      <c r="A40" s="8" t="s">
        <v>147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K40" s="10" t="s">
        <v>104</v>
      </c>
      <c r="L40" s="12"/>
      <c r="M40" s="11">
        <f>C58*21</f>
        <v>8.9253359999999997</v>
      </c>
      <c r="N40" s="11">
        <f>D58*310</f>
        <v>3.4658985800000002</v>
      </c>
      <c r="O40" s="12"/>
      <c r="P40" s="16">
        <f t="shared" si="3"/>
        <v>12.391234579999999</v>
      </c>
      <c r="R40" s="358" t="s">
        <v>380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B40" s="359" t="s">
        <v>396</v>
      </c>
      <c r="AC40" s="12"/>
      <c r="AD40" s="11">
        <f>T58*21</f>
        <v>8.9253359999999997</v>
      </c>
      <c r="AE40" s="11">
        <f>U58*310</f>
        <v>3.4658985800000002</v>
      </c>
      <c r="AF40" s="12"/>
      <c r="AG40" s="16">
        <f t="shared" si="6"/>
        <v>12.391234579999999</v>
      </c>
    </row>
    <row r="41" spans="1:33" ht="26.4">
      <c r="A41" s="10" t="s">
        <v>148</v>
      </c>
      <c r="B41" s="12"/>
      <c r="C41" s="12"/>
      <c r="D41" s="11">
        <v>0</v>
      </c>
      <c r="E41" s="12"/>
      <c r="F41" s="11">
        <v>0</v>
      </c>
      <c r="G41" s="11">
        <v>0</v>
      </c>
      <c r="H41" s="11">
        <v>0</v>
      </c>
      <c r="I41" s="11">
        <v>0</v>
      </c>
      <c r="K41" s="10" t="s">
        <v>106</v>
      </c>
      <c r="L41" s="12"/>
      <c r="M41" s="12"/>
      <c r="N41" s="11">
        <f>D59*310</f>
        <v>1091.8028666694299</v>
      </c>
      <c r="O41" s="12"/>
      <c r="P41" s="16">
        <f t="shared" si="3"/>
        <v>1091.8028666694299</v>
      </c>
      <c r="R41" s="10" t="s">
        <v>412</v>
      </c>
      <c r="S41" s="12"/>
      <c r="T41" s="12"/>
      <c r="U41" s="11">
        <v>0</v>
      </c>
      <c r="V41" s="12"/>
      <c r="W41" s="11">
        <v>0</v>
      </c>
      <c r="X41" s="11">
        <v>0</v>
      </c>
      <c r="Y41" s="11">
        <v>0</v>
      </c>
      <c r="Z41" s="11">
        <v>0</v>
      </c>
      <c r="AB41" s="359" t="s">
        <v>397</v>
      </c>
      <c r="AC41" s="12"/>
      <c r="AD41" s="12"/>
      <c r="AE41" s="11">
        <f>U59*310</f>
        <v>1091.8028666694299</v>
      </c>
      <c r="AF41" s="12"/>
      <c r="AG41" s="16">
        <f t="shared" si="6"/>
        <v>1091.8028666694299</v>
      </c>
    </row>
    <row r="42" spans="1:33" ht="26.4">
      <c r="A42" s="10" t="s">
        <v>149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K42" s="10" t="s">
        <v>108</v>
      </c>
      <c r="L42" s="12"/>
      <c r="M42" s="12"/>
      <c r="N42" s="11">
        <f>D60*310</f>
        <v>469.9100299402466</v>
      </c>
      <c r="O42" s="12"/>
      <c r="P42" s="16">
        <f t="shared" si="3"/>
        <v>469.9100299402466</v>
      </c>
      <c r="R42" s="10" t="s">
        <v>413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B42" s="359" t="s">
        <v>398</v>
      </c>
      <c r="AC42" s="12"/>
      <c r="AD42" s="12"/>
      <c r="AE42" s="11">
        <f>U60*310</f>
        <v>469.9100299402466</v>
      </c>
      <c r="AF42" s="12"/>
      <c r="AG42" s="16">
        <f t="shared" si="6"/>
        <v>469.9100299402466</v>
      </c>
    </row>
    <row r="43" spans="1:33" ht="26.4">
      <c r="A43" s="8" t="s">
        <v>150</v>
      </c>
      <c r="B43" s="9">
        <v>0</v>
      </c>
      <c r="C43" s="9">
        <v>0</v>
      </c>
      <c r="D43" s="9">
        <v>0</v>
      </c>
      <c r="E43" s="9">
        <v>0</v>
      </c>
      <c r="F43" s="9">
        <v>2.0999999999999999E-3</v>
      </c>
      <c r="G43" s="9">
        <v>1.14E-2</v>
      </c>
      <c r="H43" s="9">
        <v>5.4424900000000003</v>
      </c>
      <c r="I43" s="9">
        <v>4.1000000000000003E-3</v>
      </c>
      <c r="K43" s="10" t="s">
        <v>110</v>
      </c>
      <c r="L43" s="12"/>
      <c r="M43" s="12"/>
      <c r="N43" s="11">
        <f>D61*310</f>
        <v>65.802921039025222</v>
      </c>
      <c r="O43" s="12"/>
      <c r="P43" s="16">
        <f t="shared" si="3"/>
        <v>65.802921039025222</v>
      </c>
      <c r="R43" s="358" t="s">
        <v>381</v>
      </c>
      <c r="S43" s="9">
        <v>0</v>
      </c>
      <c r="T43" s="9">
        <v>0</v>
      </c>
      <c r="U43" s="9">
        <v>0</v>
      </c>
      <c r="V43" s="9">
        <v>0</v>
      </c>
      <c r="W43" s="9">
        <v>2.0999999999999999E-3</v>
      </c>
      <c r="X43" s="9">
        <v>1.14E-2</v>
      </c>
      <c r="Y43" s="9">
        <v>5.4424900000000003</v>
      </c>
      <c r="Z43" s="9">
        <v>4.1000000000000003E-3</v>
      </c>
      <c r="AB43" s="359" t="s">
        <v>399</v>
      </c>
      <c r="AC43" s="12"/>
      <c r="AD43" s="12"/>
      <c r="AE43" s="11">
        <f>U61*310</f>
        <v>65.802921039025222</v>
      </c>
      <c r="AF43" s="12"/>
      <c r="AG43" s="16">
        <f t="shared" si="6"/>
        <v>65.802921039025222</v>
      </c>
    </row>
    <row r="44" spans="1:33">
      <c r="A44" s="10" t="s">
        <v>151</v>
      </c>
      <c r="B44" s="11">
        <v>0</v>
      </c>
      <c r="C44" s="11">
        <v>0</v>
      </c>
      <c r="D44" s="12"/>
      <c r="E44" s="12"/>
      <c r="F44" s="11">
        <v>2.0999999999999999E-3</v>
      </c>
      <c r="G44" s="11">
        <v>1.14E-2</v>
      </c>
      <c r="H44" s="11">
        <v>4.13E-3</v>
      </c>
      <c r="I44" s="11">
        <v>4.1000000000000003E-3</v>
      </c>
      <c r="K44" s="10" t="s">
        <v>112</v>
      </c>
      <c r="L44" s="12"/>
      <c r="M44" s="11">
        <f>C62*21</f>
        <v>10.99771981887621</v>
      </c>
      <c r="N44" s="12"/>
      <c r="O44" s="12"/>
      <c r="P44" s="16">
        <f t="shared" si="3"/>
        <v>10.99771981887621</v>
      </c>
      <c r="R44" s="359" t="s">
        <v>382</v>
      </c>
      <c r="S44" s="11">
        <v>0</v>
      </c>
      <c r="T44" s="11">
        <v>0</v>
      </c>
      <c r="U44" s="12"/>
      <c r="V44" s="12"/>
      <c r="W44" s="11">
        <v>2.0999999999999999E-3</v>
      </c>
      <c r="X44" s="11">
        <v>1.14E-2</v>
      </c>
      <c r="Y44" s="11">
        <v>4.13E-3</v>
      </c>
      <c r="Z44" s="11">
        <v>4.1000000000000003E-3</v>
      </c>
      <c r="AB44" s="359" t="s">
        <v>400</v>
      </c>
      <c r="AC44" s="12"/>
      <c r="AD44" s="11">
        <f>T62*21</f>
        <v>10.99771981887621</v>
      </c>
      <c r="AE44" s="12"/>
      <c r="AF44" s="12"/>
      <c r="AG44" s="16">
        <f t="shared" si="6"/>
        <v>10.99771981887621</v>
      </c>
    </row>
    <row r="45" spans="1:33">
      <c r="A45" s="10" t="s">
        <v>152</v>
      </c>
      <c r="B45" s="11">
        <v>0</v>
      </c>
      <c r="C45" s="11">
        <v>0</v>
      </c>
      <c r="D45" s="12"/>
      <c r="E45" s="12"/>
      <c r="F45" s="11">
        <v>0</v>
      </c>
      <c r="G45" s="11">
        <v>0</v>
      </c>
      <c r="H45" s="11">
        <v>5.4383600000000003</v>
      </c>
      <c r="I45" s="11">
        <v>0</v>
      </c>
      <c r="K45" s="8" t="s">
        <v>114</v>
      </c>
      <c r="L45" s="14">
        <v>-2.8926868173499898</v>
      </c>
      <c r="M45" s="14">
        <v>0</v>
      </c>
      <c r="N45" s="14">
        <v>0</v>
      </c>
      <c r="O45" s="14">
        <v>0</v>
      </c>
      <c r="P45" s="15">
        <f t="shared" si="3"/>
        <v>-2.8926868173499898</v>
      </c>
      <c r="R45" s="359" t="s">
        <v>383</v>
      </c>
      <c r="S45" s="11">
        <v>0</v>
      </c>
      <c r="T45" s="11">
        <v>0</v>
      </c>
      <c r="U45" s="12"/>
      <c r="V45" s="12"/>
      <c r="W45" s="11">
        <v>0</v>
      </c>
      <c r="X45" s="11">
        <v>0</v>
      </c>
      <c r="Y45" s="11">
        <v>5.4383600000000003</v>
      </c>
      <c r="Z45" s="11">
        <v>0</v>
      </c>
      <c r="AB45" s="358" t="s">
        <v>401</v>
      </c>
      <c r="AC45" s="14">
        <v>-2.8926868173499898</v>
      </c>
      <c r="AD45" s="14">
        <v>0</v>
      </c>
      <c r="AE45" s="14">
        <v>0</v>
      </c>
      <c r="AF45" s="14">
        <v>0</v>
      </c>
      <c r="AG45" s="15">
        <f t="shared" si="6"/>
        <v>-2.8926868173499898</v>
      </c>
    </row>
    <row r="46" spans="1:33" ht="26.4">
      <c r="A46" s="8" t="s">
        <v>75</v>
      </c>
      <c r="B46" s="9">
        <v>-10293.5741052142</v>
      </c>
      <c r="C46" s="9">
        <v>103.468135163756</v>
      </c>
      <c r="D46" s="9">
        <v>5.7581641918699296</v>
      </c>
      <c r="E46" s="9">
        <v>0</v>
      </c>
      <c r="F46" s="9">
        <v>0.39195410000000003</v>
      </c>
      <c r="G46" s="9">
        <v>14.419938999999999</v>
      </c>
      <c r="H46" s="9">
        <v>0</v>
      </c>
      <c r="I46" s="9">
        <v>0</v>
      </c>
      <c r="K46" s="10" t="s">
        <v>116</v>
      </c>
      <c r="L46" s="11">
        <v>-2.8926868173499898</v>
      </c>
      <c r="M46" s="12"/>
      <c r="N46" s="12"/>
      <c r="O46" s="12"/>
      <c r="P46" s="16">
        <f t="shared" si="3"/>
        <v>-2.8926868173499898</v>
      </c>
      <c r="R46" s="358" t="s">
        <v>384</v>
      </c>
      <c r="S46" s="9">
        <v>-10293.5741052142</v>
      </c>
      <c r="T46" s="9">
        <v>103.468135163756</v>
      </c>
      <c r="U46" s="9">
        <v>5.7581641918699296</v>
      </c>
      <c r="V46" s="9">
        <v>0</v>
      </c>
      <c r="W46" s="9">
        <v>0.39195410000000003</v>
      </c>
      <c r="X46" s="9">
        <v>14.419938999999999</v>
      </c>
      <c r="Y46" s="9">
        <v>0</v>
      </c>
      <c r="Z46" s="9">
        <v>0</v>
      </c>
      <c r="AB46" s="359" t="s">
        <v>402</v>
      </c>
      <c r="AC46" s="11">
        <v>-2.8926868173499898</v>
      </c>
      <c r="AD46" s="12"/>
      <c r="AE46" s="12"/>
      <c r="AF46" s="12"/>
      <c r="AG46" s="16">
        <f t="shared" si="6"/>
        <v>-2.8926868173499898</v>
      </c>
    </row>
    <row r="47" spans="1:33">
      <c r="A47" s="8" t="s">
        <v>79</v>
      </c>
      <c r="B47" s="9">
        <v>0</v>
      </c>
      <c r="C47" s="9">
        <v>102.51941822000001</v>
      </c>
      <c r="D47" s="9">
        <v>0.49693284919669301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K47" s="8" t="s">
        <v>76</v>
      </c>
      <c r="L47" s="14">
        <v>3.7927334016000001</v>
      </c>
      <c r="M47" s="14">
        <f>C65*21</f>
        <v>373.44361938334083</v>
      </c>
      <c r="N47" s="14">
        <f>D65*310</f>
        <v>61.867519556742991</v>
      </c>
      <c r="O47" s="14">
        <v>0</v>
      </c>
      <c r="P47" s="15">
        <f t="shared" si="3"/>
        <v>439.10387234168383</v>
      </c>
      <c r="R47" s="358" t="s">
        <v>385</v>
      </c>
      <c r="S47" s="9">
        <v>0</v>
      </c>
      <c r="T47" s="9">
        <v>102.51941822000001</v>
      </c>
      <c r="U47" s="9">
        <v>0.49693284919669301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B47" s="358" t="s">
        <v>403</v>
      </c>
      <c r="AC47" s="14">
        <v>3.7927334016000001</v>
      </c>
      <c r="AD47" s="14">
        <f>T65*21</f>
        <v>373.44361938334083</v>
      </c>
      <c r="AE47" s="14">
        <f>U65*310</f>
        <v>61.867519556742991</v>
      </c>
      <c r="AF47" s="14">
        <v>0</v>
      </c>
      <c r="AG47" s="15">
        <f t="shared" si="6"/>
        <v>439.10387234168383</v>
      </c>
    </row>
    <row r="48" spans="1:33">
      <c r="A48" s="10" t="s">
        <v>83</v>
      </c>
      <c r="B48" s="12"/>
      <c r="C48" s="11">
        <v>99.624330999999998</v>
      </c>
      <c r="D48" s="12"/>
      <c r="E48" s="12"/>
      <c r="F48" s="11">
        <v>0</v>
      </c>
      <c r="G48" s="11">
        <v>0</v>
      </c>
      <c r="H48" s="11">
        <v>0</v>
      </c>
      <c r="I48" s="11">
        <v>0</v>
      </c>
      <c r="K48" s="10" t="s">
        <v>80</v>
      </c>
      <c r="L48" s="13">
        <v>0</v>
      </c>
      <c r="M48" s="13">
        <f>C66*21</f>
        <v>244.7396586918108</v>
      </c>
      <c r="N48" s="13">
        <v>0</v>
      </c>
      <c r="O48" s="13">
        <v>0</v>
      </c>
      <c r="P48" s="16">
        <f t="shared" si="3"/>
        <v>244.7396586918108</v>
      </c>
      <c r="R48" s="359" t="s">
        <v>386</v>
      </c>
      <c r="S48" s="12"/>
      <c r="T48" s="11">
        <v>99.624330999999998</v>
      </c>
      <c r="U48" s="12"/>
      <c r="V48" s="12"/>
      <c r="W48" s="11">
        <v>0</v>
      </c>
      <c r="X48" s="11">
        <v>0</v>
      </c>
      <c r="Y48" s="11">
        <v>0</v>
      </c>
      <c r="Z48" s="11">
        <v>0</v>
      </c>
      <c r="AB48" s="358" t="s">
        <v>404</v>
      </c>
      <c r="AC48" s="13">
        <v>0</v>
      </c>
      <c r="AD48" s="13">
        <f>T66*21</f>
        <v>244.7396586918108</v>
      </c>
      <c r="AE48" s="13">
        <v>0</v>
      </c>
      <c r="AF48" s="13">
        <v>0</v>
      </c>
      <c r="AG48" s="16">
        <f t="shared" si="6"/>
        <v>244.7396586918108</v>
      </c>
    </row>
    <row r="49" spans="1:33">
      <c r="A49" s="10" t="s">
        <v>87</v>
      </c>
      <c r="B49" s="12"/>
      <c r="C49" s="11">
        <v>2.8950872200000002</v>
      </c>
      <c r="D49" s="11">
        <v>0.49693284919669301</v>
      </c>
      <c r="E49" s="12"/>
      <c r="F49" s="11">
        <v>0</v>
      </c>
      <c r="G49" s="11">
        <v>0</v>
      </c>
      <c r="H49" s="11">
        <v>0</v>
      </c>
      <c r="I49" s="11">
        <v>0</v>
      </c>
      <c r="K49" s="10" t="s">
        <v>84</v>
      </c>
      <c r="L49" s="13">
        <v>0</v>
      </c>
      <c r="M49" s="13">
        <f>C67*21</f>
        <v>2.2092000000000001</v>
      </c>
      <c r="N49" s="13">
        <f>D67*310</f>
        <v>1.95672</v>
      </c>
      <c r="O49" s="13">
        <v>0</v>
      </c>
      <c r="P49" s="16">
        <f t="shared" si="3"/>
        <v>4.1659199999999998</v>
      </c>
      <c r="R49" s="359" t="s">
        <v>387</v>
      </c>
      <c r="S49" s="12"/>
      <c r="T49" s="11">
        <v>2.8950872200000002</v>
      </c>
      <c r="U49" s="11">
        <v>0.49693284919669301</v>
      </c>
      <c r="V49" s="12"/>
      <c r="W49" s="11">
        <v>0</v>
      </c>
      <c r="X49" s="11">
        <v>0</v>
      </c>
      <c r="Y49" s="11">
        <v>0</v>
      </c>
      <c r="Z49" s="11">
        <v>0</v>
      </c>
      <c r="AB49" s="358" t="s">
        <v>405</v>
      </c>
      <c r="AC49" s="13">
        <v>0</v>
      </c>
      <c r="AD49" s="13">
        <f>T67*21</f>
        <v>2.2092000000000001</v>
      </c>
      <c r="AE49" s="13">
        <f>U67*310</f>
        <v>1.95672</v>
      </c>
      <c r="AF49" s="13">
        <v>0</v>
      </c>
      <c r="AG49" s="16">
        <f t="shared" si="6"/>
        <v>4.1659199999999998</v>
      </c>
    </row>
    <row r="50" spans="1:33" ht="26.4">
      <c r="A50" s="8" t="s">
        <v>91</v>
      </c>
      <c r="B50" s="9">
        <v>-10290.6814183969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K50" s="10" t="s">
        <v>88</v>
      </c>
      <c r="L50" s="13">
        <v>3.7927334016000001</v>
      </c>
      <c r="M50" s="13">
        <f>C68*21</f>
        <v>11.47419</v>
      </c>
      <c r="N50" s="13">
        <f>D68*310</f>
        <v>3.0488561999999999</v>
      </c>
      <c r="O50" s="13">
        <v>0</v>
      </c>
      <c r="P50" s="16">
        <f t="shared" si="3"/>
        <v>18.315779601599999</v>
      </c>
      <c r="R50" s="358" t="s">
        <v>388</v>
      </c>
      <c r="S50" s="9">
        <v>-10290.6814183969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B50" s="358" t="s">
        <v>406</v>
      </c>
      <c r="AC50" s="13">
        <v>3.7927334016000001</v>
      </c>
      <c r="AD50" s="13">
        <f>T68*21</f>
        <v>11.47419</v>
      </c>
      <c r="AE50" s="13">
        <f>U68*310</f>
        <v>3.0488561999999999</v>
      </c>
      <c r="AF50" s="13">
        <v>0</v>
      </c>
      <c r="AG50" s="16">
        <f t="shared" si="6"/>
        <v>18.315779601599999</v>
      </c>
    </row>
    <row r="51" spans="1:33">
      <c r="A51" s="10" t="s">
        <v>95</v>
      </c>
      <c r="B51" s="11">
        <v>-6850.6987183968604</v>
      </c>
      <c r="C51" s="12"/>
      <c r="D51" s="12"/>
      <c r="E51" s="12"/>
      <c r="F51" s="11">
        <v>0</v>
      </c>
      <c r="G51" s="11">
        <v>0</v>
      </c>
      <c r="H51" s="11">
        <v>0</v>
      </c>
      <c r="I51" s="11">
        <v>0</v>
      </c>
      <c r="K51" s="10" t="s">
        <v>92</v>
      </c>
      <c r="L51" s="13">
        <v>0</v>
      </c>
      <c r="M51" s="13">
        <f>C69*21</f>
        <v>115.02057069153</v>
      </c>
      <c r="N51" s="13">
        <f>D69*310</f>
        <v>56.861943356742991</v>
      </c>
      <c r="O51" s="13">
        <v>0</v>
      </c>
      <c r="P51" s="16">
        <f t="shared" si="3"/>
        <v>171.88251404827298</v>
      </c>
      <c r="R51" s="359" t="s">
        <v>389</v>
      </c>
      <c r="S51" s="11">
        <v>-6850.6987183968604</v>
      </c>
      <c r="T51" s="12"/>
      <c r="U51" s="12"/>
      <c r="V51" s="12"/>
      <c r="W51" s="11">
        <v>0</v>
      </c>
      <c r="X51" s="11">
        <v>0</v>
      </c>
      <c r="Y51" s="11">
        <v>0</v>
      </c>
      <c r="Z51" s="11">
        <v>0</v>
      </c>
      <c r="AB51" s="358" t="s">
        <v>407</v>
      </c>
      <c r="AC51" s="13">
        <v>0</v>
      </c>
      <c r="AD51" s="13">
        <f>T69*21</f>
        <v>115.02057069153</v>
      </c>
      <c r="AE51" s="13">
        <f>U69*310</f>
        <v>56.861943356742991</v>
      </c>
      <c r="AF51" s="13">
        <v>0</v>
      </c>
      <c r="AG51" s="16">
        <f t="shared" si="6"/>
        <v>171.88251404827298</v>
      </c>
    </row>
    <row r="52" spans="1:33">
      <c r="A52" s="10" t="s">
        <v>98</v>
      </c>
      <c r="B52" s="11">
        <v>-3439.9827</v>
      </c>
      <c r="C52" s="12"/>
      <c r="D52" s="12"/>
      <c r="E52" s="12"/>
      <c r="F52" s="11">
        <v>0</v>
      </c>
      <c r="G52" s="11">
        <v>0</v>
      </c>
      <c r="H52" s="11">
        <v>0</v>
      </c>
      <c r="I52" s="11">
        <v>0</v>
      </c>
      <c r="K52" s="8" t="s">
        <v>153</v>
      </c>
      <c r="L52" s="12"/>
      <c r="M52" s="12"/>
      <c r="N52" s="12"/>
      <c r="O52" s="12"/>
      <c r="P52" s="16"/>
      <c r="R52" s="359" t="s">
        <v>390</v>
      </c>
      <c r="S52" s="11">
        <v>-3439.9827</v>
      </c>
      <c r="T52" s="12"/>
      <c r="U52" s="12"/>
      <c r="V52" s="12"/>
      <c r="W52" s="11">
        <v>0</v>
      </c>
      <c r="X52" s="11">
        <v>0</v>
      </c>
      <c r="Y52" s="11">
        <v>0</v>
      </c>
      <c r="Z52" s="11">
        <v>0</v>
      </c>
      <c r="AB52" s="358"/>
      <c r="AC52" s="12"/>
      <c r="AD52" s="12"/>
      <c r="AE52" s="12"/>
      <c r="AF52" s="12"/>
      <c r="AG52" s="16"/>
    </row>
    <row r="53" spans="1:33">
      <c r="A53" s="10" t="s">
        <v>154</v>
      </c>
      <c r="B53" s="11">
        <v>0</v>
      </c>
      <c r="C53" s="12"/>
      <c r="D53" s="12"/>
      <c r="E53" s="12"/>
      <c r="F53" s="11">
        <v>0</v>
      </c>
      <c r="G53" s="11">
        <v>0</v>
      </c>
      <c r="H53" s="11">
        <v>0</v>
      </c>
      <c r="I53" s="11">
        <v>0</v>
      </c>
      <c r="K53" s="8" t="s">
        <v>155</v>
      </c>
      <c r="L53" s="12"/>
      <c r="M53" s="12"/>
      <c r="N53" s="12"/>
      <c r="O53" s="12"/>
      <c r="P53" s="16"/>
      <c r="R53" s="359" t="s">
        <v>391</v>
      </c>
      <c r="S53" s="11">
        <v>0</v>
      </c>
      <c r="T53" s="12"/>
      <c r="U53" s="12"/>
      <c r="V53" s="12"/>
      <c r="W53" s="11">
        <v>0</v>
      </c>
      <c r="X53" s="11">
        <v>0</v>
      </c>
      <c r="Y53" s="11">
        <v>0</v>
      </c>
      <c r="Z53" s="11">
        <v>0</v>
      </c>
      <c r="AB53" s="358" t="s">
        <v>408</v>
      </c>
      <c r="AC53" s="12"/>
      <c r="AD53" s="12"/>
      <c r="AE53" s="12"/>
      <c r="AF53" s="12"/>
      <c r="AG53" s="16"/>
    </row>
    <row r="54" spans="1:33">
      <c r="A54" s="10" t="s">
        <v>156</v>
      </c>
      <c r="B54" s="11">
        <v>0</v>
      </c>
      <c r="C54" s="12"/>
      <c r="D54" s="11">
        <v>0</v>
      </c>
      <c r="E54" s="12"/>
      <c r="F54" s="11">
        <v>0</v>
      </c>
      <c r="G54" s="11">
        <v>0</v>
      </c>
      <c r="H54" s="11">
        <v>0</v>
      </c>
      <c r="I54" s="11">
        <v>0</v>
      </c>
      <c r="K54" s="10" t="s">
        <v>157</v>
      </c>
      <c r="L54" s="9">
        <v>43.321127850000003</v>
      </c>
      <c r="M54" s="9">
        <f>C72*21</f>
        <v>6.3618439499999995E-3</v>
      </c>
      <c r="N54" s="9">
        <f>D72*310</f>
        <v>0.37565173799999996</v>
      </c>
      <c r="O54" s="9">
        <v>0</v>
      </c>
      <c r="P54" s="16">
        <f t="shared" si="3"/>
        <v>43.703141431950009</v>
      </c>
      <c r="R54" s="359" t="s">
        <v>392</v>
      </c>
      <c r="S54" s="11">
        <v>0</v>
      </c>
      <c r="T54" s="12"/>
      <c r="U54" s="11">
        <v>0</v>
      </c>
      <c r="V54" s="12"/>
      <c r="W54" s="11">
        <v>0</v>
      </c>
      <c r="X54" s="11">
        <v>0</v>
      </c>
      <c r="Y54" s="11">
        <v>0</v>
      </c>
      <c r="Z54" s="11">
        <v>0</v>
      </c>
      <c r="AB54" s="358" t="s">
        <v>409</v>
      </c>
      <c r="AC54" s="9">
        <v>43.321127850000003</v>
      </c>
      <c r="AD54" s="9">
        <f>T72*21</f>
        <v>6.3618439499999995E-3</v>
      </c>
      <c r="AE54" s="9">
        <f>U72*310</f>
        <v>0.37565173799999996</v>
      </c>
      <c r="AF54" s="9">
        <v>0</v>
      </c>
      <c r="AG54" s="16">
        <f t="shared" ref="AG54:AG56" si="7">SUM(AC54:AF54)</f>
        <v>43.703141431950009</v>
      </c>
    </row>
    <row r="55" spans="1:33" ht="26.4">
      <c r="A55" s="10" t="s">
        <v>158</v>
      </c>
      <c r="B55" s="11">
        <v>0</v>
      </c>
      <c r="C55" s="12"/>
      <c r="D55" s="12"/>
      <c r="E55" s="12"/>
      <c r="F55" s="11">
        <v>0</v>
      </c>
      <c r="G55" s="11">
        <v>0</v>
      </c>
      <c r="H55" s="11">
        <v>0</v>
      </c>
      <c r="I55" s="11">
        <v>0</v>
      </c>
      <c r="K55" s="10" t="s">
        <v>159</v>
      </c>
      <c r="L55" s="11">
        <v>43.321127850000003</v>
      </c>
      <c r="M55" s="11">
        <f>C73*21</f>
        <v>6.3618439499999995E-3</v>
      </c>
      <c r="N55" s="11">
        <f>D73*310</f>
        <v>0.37565173799999996</v>
      </c>
      <c r="O55" s="12"/>
      <c r="P55" s="16">
        <f t="shared" si="3"/>
        <v>43.703141431950009</v>
      </c>
      <c r="R55" s="359" t="s">
        <v>393</v>
      </c>
      <c r="S55" s="11">
        <v>0</v>
      </c>
      <c r="T55" s="12"/>
      <c r="U55" s="12"/>
      <c r="V55" s="12"/>
      <c r="W55" s="11">
        <v>0</v>
      </c>
      <c r="X55" s="11">
        <v>0</v>
      </c>
      <c r="Y55" s="11">
        <v>0</v>
      </c>
      <c r="Z55" s="11">
        <v>0</v>
      </c>
      <c r="AB55" s="359" t="s">
        <v>410</v>
      </c>
      <c r="AC55" s="11">
        <v>43.321127850000003</v>
      </c>
      <c r="AD55" s="11">
        <f>T73*21</f>
        <v>6.3618439499999995E-3</v>
      </c>
      <c r="AE55" s="11">
        <f>U73*310</f>
        <v>0.37565173799999996</v>
      </c>
      <c r="AF55" s="12"/>
      <c r="AG55" s="16">
        <f t="shared" si="7"/>
        <v>43.703141431950009</v>
      </c>
    </row>
    <row r="56" spans="1:33" ht="26.4">
      <c r="A56" s="10" t="s">
        <v>160</v>
      </c>
      <c r="B56" s="11">
        <v>0</v>
      </c>
      <c r="C56" s="12"/>
      <c r="D56" s="12"/>
      <c r="E56" s="12"/>
      <c r="F56" s="11">
        <v>0</v>
      </c>
      <c r="G56" s="11">
        <v>0</v>
      </c>
      <c r="H56" s="11">
        <v>0</v>
      </c>
      <c r="I56" s="11">
        <v>0</v>
      </c>
      <c r="K56" s="10" t="s">
        <v>161</v>
      </c>
      <c r="L56" s="11">
        <v>0</v>
      </c>
      <c r="M56" s="11">
        <v>0</v>
      </c>
      <c r="N56" s="11">
        <v>0</v>
      </c>
      <c r="O56" s="12"/>
      <c r="P56" s="16">
        <f t="shared" si="3"/>
        <v>0</v>
      </c>
      <c r="R56" s="359" t="s">
        <v>394</v>
      </c>
      <c r="S56" s="11">
        <v>0</v>
      </c>
      <c r="T56" s="12"/>
      <c r="U56" s="12"/>
      <c r="V56" s="12"/>
      <c r="W56" s="11">
        <v>0</v>
      </c>
      <c r="X56" s="11">
        <v>0</v>
      </c>
      <c r="Y56" s="11">
        <v>0</v>
      </c>
      <c r="Z56" s="11">
        <v>0</v>
      </c>
      <c r="AB56" s="359" t="s">
        <v>411</v>
      </c>
      <c r="AC56" s="11">
        <v>0</v>
      </c>
      <c r="AD56" s="11">
        <v>0</v>
      </c>
      <c r="AE56" s="11">
        <v>0</v>
      </c>
      <c r="AF56" s="12"/>
      <c r="AG56" s="16">
        <f t="shared" si="7"/>
        <v>0</v>
      </c>
    </row>
    <row r="57" spans="1:33" ht="26.4">
      <c r="A57" s="8" t="s">
        <v>101</v>
      </c>
      <c r="B57" s="9">
        <v>0</v>
      </c>
      <c r="C57" s="9">
        <v>0.94871694375601001</v>
      </c>
      <c r="D57" s="9">
        <v>5.2612313426732298</v>
      </c>
      <c r="E57" s="9">
        <v>0</v>
      </c>
      <c r="F57" s="9">
        <v>0.39195410000000003</v>
      </c>
      <c r="G57" s="9">
        <v>14.419938999999999</v>
      </c>
      <c r="H57" s="9">
        <v>0</v>
      </c>
      <c r="I57" s="9">
        <v>0</v>
      </c>
      <c r="R57" s="358" t="s">
        <v>395</v>
      </c>
      <c r="S57" s="9">
        <v>0</v>
      </c>
      <c r="T57" s="9">
        <v>0.94871694375601001</v>
      </c>
      <c r="U57" s="9">
        <v>5.2612313426732298</v>
      </c>
      <c r="V57" s="9">
        <v>0</v>
      </c>
      <c r="W57" s="9">
        <v>0.39195410000000003</v>
      </c>
      <c r="X57" s="9">
        <v>14.419938999999999</v>
      </c>
      <c r="Y57" s="9">
        <v>0</v>
      </c>
      <c r="Z57" s="9">
        <v>0</v>
      </c>
    </row>
    <row r="58" spans="1:33">
      <c r="A58" s="10" t="s">
        <v>104</v>
      </c>
      <c r="B58" s="12"/>
      <c r="C58" s="11">
        <v>0.425016</v>
      </c>
      <c r="D58" s="11">
        <v>1.1180318E-2</v>
      </c>
      <c r="E58" s="12"/>
      <c r="F58" s="11">
        <v>0.39195410000000003</v>
      </c>
      <c r="G58" s="11">
        <v>14.419938999999999</v>
      </c>
      <c r="H58" s="11">
        <v>0</v>
      </c>
      <c r="I58" s="11">
        <v>0</v>
      </c>
      <c r="R58" s="359" t="s">
        <v>396</v>
      </c>
      <c r="S58" s="12"/>
      <c r="T58" s="11">
        <v>0.425016</v>
      </c>
      <c r="U58" s="11">
        <v>1.1180318E-2</v>
      </c>
      <c r="V58" s="12"/>
      <c r="W58" s="11">
        <v>0.39195410000000003</v>
      </c>
      <c r="X58" s="11">
        <v>14.419938999999999</v>
      </c>
      <c r="Y58" s="11">
        <v>0</v>
      </c>
      <c r="Z58" s="11">
        <v>0</v>
      </c>
    </row>
    <row r="59" spans="1:33" ht="26.4">
      <c r="A59" s="10" t="s">
        <v>106</v>
      </c>
      <c r="B59" s="12"/>
      <c r="C59" s="12"/>
      <c r="D59" s="11">
        <v>3.5219447311917098</v>
      </c>
      <c r="E59" s="12"/>
      <c r="F59" s="11">
        <v>0</v>
      </c>
      <c r="G59" s="11">
        <v>0</v>
      </c>
      <c r="H59" s="11">
        <v>0</v>
      </c>
      <c r="I59" s="11">
        <v>0</v>
      </c>
      <c r="R59" s="359" t="s">
        <v>397</v>
      </c>
      <c r="S59" s="12"/>
      <c r="T59" s="12"/>
      <c r="U59" s="11">
        <v>3.5219447311917098</v>
      </c>
      <c r="V59" s="12"/>
      <c r="W59" s="11">
        <v>0</v>
      </c>
      <c r="X59" s="11">
        <v>0</v>
      </c>
      <c r="Y59" s="11">
        <v>0</v>
      </c>
      <c r="Z59" s="11">
        <v>0</v>
      </c>
    </row>
    <row r="60" spans="1:33" ht="26.4">
      <c r="A60" s="10" t="s">
        <v>108</v>
      </c>
      <c r="B60" s="12"/>
      <c r="C60" s="12"/>
      <c r="D60" s="11">
        <v>1.5158388062588599</v>
      </c>
      <c r="E60" s="12"/>
      <c r="F60" s="11">
        <v>0</v>
      </c>
      <c r="G60" s="11">
        <v>0</v>
      </c>
      <c r="H60" s="11">
        <v>0</v>
      </c>
      <c r="I60" s="11">
        <v>0</v>
      </c>
      <c r="R60" s="359" t="s">
        <v>398</v>
      </c>
      <c r="S60" s="12"/>
      <c r="T60" s="12"/>
      <c r="U60" s="11">
        <v>1.5158388062588599</v>
      </c>
      <c r="V60" s="12"/>
      <c r="W60" s="11">
        <v>0</v>
      </c>
      <c r="X60" s="11">
        <v>0</v>
      </c>
      <c r="Y60" s="11">
        <v>0</v>
      </c>
      <c r="Z60" s="11">
        <v>0</v>
      </c>
    </row>
    <row r="61" spans="1:33" ht="26.4">
      <c r="A61" s="10" t="s">
        <v>110</v>
      </c>
      <c r="B61" s="12"/>
      <c r="C61" s="12"/>
      <c r="D61" s="11">
        <v>0.212267487222662</v>
      </c>
      <c r="E61" s="12"/>
      <c r="F61" s="11">
        <v>0</v>
      </c>
      <c r="G61" s="11">
        <v>0</v>
      </c>
      <c r="H61" s="11">
        <v>0</v>
      </c>
      <c r="I61" s="11">
        <v>0</v>
      </c>
      <c r="R61" s="359" t="s">
        <v>399</v>
      </c>
      <c r="S61" s="12"/>
      <c r="T61" s="12"/>
      <c r="U61" s="11">
        <v>0.212267487222662</v>
      </c>
      <c r="V61" s="12"/>
      <c r="W61" s="11">
        <v>0</v>
      </c>
      <c r="X61" s="11">
        <v>0</v>
      </c>
      <c r="Y61" s="11">
        <v>0</v>
      </c>
      <c r="Z61" s="11">
        <v>0</v>
      </c>
    </row>
    <row r="62" spans="1:33">
      <c r="A62" s="10" t="s">
        <v>112</v>
      </c>
      <c r="B62" s="12"/>
      <c r="C62" s="11">
        <v>0.52370094375600995</v>
      </c>
      <c r="D62" s="12"/>
      <c r="E62" s="12"/>
      <c r="F62" s="11">
        <v>0</v>
      </c>
      <c r="G62" s="11">
        <v>0</v>
      </c>
      <c r="H62" s="11">
        <v>0</v>
      </c>
      <c r="I62" s="11">
        <v>0</v>
      </c>
      <c r="R62" s="359" t="s">
        <v>400</v>
      </c>
      <c r="S62" s="12"/>
      <c r="T62" s="11">
        <v>0.52370094375600995</v>
      </c>
      <c r="U62" s="12"/>
      <c r="V62" s="12"/>
      <c r="W62" s="11">
        <v>0</v>
      </c>
      <c r="X62" s="11">
        <v>0</v>
      </c>
      <c r="Y62" s="11">
        <v>0</v>
      </c>
      <c r="Z62" s="11">
        <v>0</v>
      </c>
    </row>
    <row r="63" spans="1:33">
      <c r="A63" s="8" t="s">
        <v>114</v>
      </c>
      <c r="B63" s="9">
        <v>-2.8926868173499898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R63" s="358" t="s">
        <v>401</v>
      </c>
      <c r="S63" s="9">
        <v>-2.8926868173499898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</row>
    <row r="64" spans="1:33">
      <c r="A64" s="10" t="s">
        <v>116</v>
      </c>
      <c r="B64" s="11">
        <v>-2.8926868173499898</v>
      </c>
      <c r="C64" s="12"/>
      <c r="D64" s="12"/>
      <c r="E64" s="12"/>
      <c r="F64" s="11">
        <v>0</v>
      </c>
      <c r="G64" s="11">
        <v>0</v>
      </c>
      <c r="H64" s="11">
        <v>0</v>
      </c>
      <c r="I64" s="11">
        <v>0</v>
      </c>
      <c r="R64" s="359" t="s">
        <v>402</v>
      </c>
      <c r="S64" s="11">
        <v>-2.8926868173499898</v>
      </c>
      <c r="T64" s="12"/>
      <c r="U64" s="12"/>
      <c r="V64" s="12"/>
      <c r="W64" s="11">
        <v>0</v>
      </c>
      <c r="X64" s="11">
        <v>0</v>
      </c>
      <c r="Y64" s="11">
        <v>0</v>
      </c>
      <c r="Z64" s="11">
        <v>0</v>
      </c>
    </row>
    <row r="65" spans="1:26">
      <c r="A65" s="8" t="s">
        <v>76</v>
      </c>
      <c r="B65" s="9">
        <v>3.7927334016000001</v>
      </c>
      <c r="C65" s="9">
        <v>17.783029494444801</v>
      </c>
      <c r="D65" s="9">
        <v>0.19957264373142899</v>
      </c>
      <c r="E65" s="9">
        <v>0</v>
      </c>
      <c r="F65" s="9">
        <v>0.26700000000000002</v>
      </c>
      <c r="G65" s="9">
        <v>4.6950000000000003</v>
      </c>
      <c r="H65" s="9">
        <v>0.10299999999999999</v>
      </c>
      <c r="I65" s="9">
        <v>8.9999999999999993E-3</v>
      </c>
      <c r="R65" s="358" t="s">
        <v>403</v>
      </c>
      <c r="S65" s="9">
        <v>3.7927334016000001</v>
      </c>
      <c r="T65" s="9">
        <v>17.783029494444801</v>
      </c>
      <c r="U65" s="9">
        <v>0.19957264373142899</v>
      </c>
      <c r="V65" s="9">
        <v>0</v>
      </c>
      <c r="W65" s="9">
        <v>0.26700000000000002</v>
      </c>
      <c r="X65" s="9">
        <v>4.6950000000000003</v>
      </c>
      <c r="Y65" s="9">
        <v>0.10299999999999999</v>
      </c>
      <c r="Z65" s="9">
        <v>8.9999999999999993E-3</v>
      </c>
    </row>
    <row r="66" spans="1:26">
      <c r="A66" s="10" t="s">
        <v>80</v>
      </c>
      <c r="B66" s="13">
        <v>0</v>
      </c>
      <c r="C66" s="13">
        <v>11.654269461514801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R66" s="358" t="s">
        <v>404</v>
      </c>
      <c r="S66" s="13">
        <v>0</v>
      </c>
      <c r="T66" s="13">
        <v>11.654269461514801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</row>
    <row r="67" spans="1:26">
      <c r="A67" s="10" t="s">
        <v>84</v>
      </c>
      <c r="B67" s="13">
        <v>0</v>
      </c>
      <c r="C67" s="13">
        <v>0.1052</v>
      </c>
      <c r="D67" s="13">
        <v>6.3119999999999999E-3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R67" s="358" t="s">
        <v>405</v>
      </c>
      <c r="S67" s="13">
        <v>0</v>
      </c>
      <c r="T67" s="13">
        <v>0.1052</v>
      </c>
      <c r="U67" s="13">
        <v>6.3119999999999999E-3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</row>
    <row r="68" spans="1:26" ht="26.4">
      <c r="A68" s="10" t="s">
        <v>88</v>
      </c>
      <c r="B68" s="13">
        <v>3.7927334016000001</v>
      </c>
      <c r="C68" s="13">
        <v>0.54639000000000004</v>
      </c>
      <c r="D68" s="13">
        <v>9.8350199999999999E-3</v>
      </c>
      <c r="E68" s="13">
        <v>0</v>
      </c>
      <c r="F68" s="13">
        <v>0.26700000000000002</v>
      </c>
      <c r="G68" s="13">
        <v>4.6950000000000003</v>
      </c>
      <c r="H68" s="13">
        <v>0.10299999999999999</v>
      </c>
      <c r="I68" s="13">
        <v>8.9999999999999993E-3</v>
      </c>
      <c r="R68" s="358" t="s">
        <v>406</v>
      </c>
      <c r="S68" s="13">
        <v>3.7927334016000001</v>
      </c>
      <c r="T68" s="13">
        <v>0.54639000000000004</v>
      </c>
      <c r="U68" s="13">
        <v>9.8350199999999999E-3</v>
      </c>
      <c r="V68" s="13">
        <v>0</v>
      </c>
      <c r="W68" s="13">
        <v>0.26700000000000002</v>
      </c>
      <c r="X68" s="13">
        <v>4.6950000000000003</v>
      </c>
      <c r="Y68" s="13">
        <v>0.10299999999999999</v>
      </c>
      <c r="Z68" s="13">
        <v>8.9999999999999993E-3</v>
      </c>
    </row>
    <row r="69" spans="1:26">
      <c r="A69" s="10" t="s">
        <v>92</v>
      </c>
      <c r="B69" s="13">
        <v>0</v>
      </c>
      <c r="C69" s="13">
        <v>5.4771700329300002</v>
      </c>
      <c r="D69" s="13">
        <v>0.18342562373142901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R69" s="358" t="s">
        <v>407</v>
      </c>
      <c r="S69" s="13">
        <v>0</v>
      </c>
      <c r="T69" s="13">
        <v>5.4771700329300002</v>
      </c>
      <c r="U69" s="13">
        <v>0.18342562373142901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8" t="s">
        <v>153</v>
      </c>
      <c r="B70" s="12"/>
      <c r="C70" s="12"/>
      <c r="D70" s="12"/>
      <c r="E70" s="12"/>
      <c r="F70" s="12"/>
      <c r="G70" s="12"/>
      <c r="H70" s="12"/>
      <c r="I70" s="12"/>
      <c r="R70" s="358"/>
      <c r="S70" s="12"/>
      <c r="T70" s="12"/>
      <c r="U70" s="12"/>
      <c r="V70" s="12"/>
      <c r="W70" s="12"/>
      <c r="X70" s="12"/>
      <c r="Y70" s="12"/>
      <c r="Z70" s="12"/>
    </row>
    <row r="71" spans="1:26">
      <c r="A71" s="8" t="s">
        <v>155</v>
      </c>
      <c r="B71" s="12"/>
      <c r="C71" s="12"/>
      <c r="D71" s="12"/>
      <c r="E71" s="12"/>
      <c r="F71" s="12"/>
      <c r="G71" s="12"/>
      <c r="H71" s="12"/>
      <c r="I71" s="12"/>
      <c r="R71" s="358" t="s">
        <v>408</v>
      </c>
      <c r="S71" s="12"/>
      <c r="T71" s="12"/>
      <c r="U71" s="12"/>
      <c r="V71" s="12"/>
      <c r="W71" s="12"/>
      <c r="X71" s="12"/>
      <c r="Y71" s="12"/>
      <c r="Z71" s="12"/>
    </row>
    <row r="72" spans="1:26">
      <c r="A72" s="10" t="s">
        <v>157</v>
      </c>
      <c r="B72" s="9">
        <v>43.321127850000003</v>
      </c>
      <c r="C72" s="9">
        <v>3.0294494999999998E-4</v>
      </c>
      <c r="D72" s="9">
        <v>1.2117797999999999E-3</v>
      </c>
      <c r="E72" s="9">
        <v>0</v>
      </c>
      <c r="F72" s="9">
        <v>0.19650000000000001</v>
      </c>
      <c r="G72" s="9">
        <v>0.1298</v>
      </c>
      <c r="H72" s="9">
        <v>2.58E-2</v>
      </c>
      <c r="I72" s="9">
        <v>1.15E-2</v>
      </c>
      <c r="R72" s="358" t="s">
        <v>409</v>
      </c>
      <c r="S72" s="9">
        <v>43.321127850000003</v>
      </c>
      <c r="T72" s="9">
        <v>3.0294494999999998E-4</v>
      </c>
      <c r="U72" s="9">
        <v>1.2117797999999999E-3</v>
      </c>
      <c r="V72" s="9">
        <v>0</v>
      </c>
      <c r="W72" s="9">
        <v>0.19650000000000001</v>
      </c>
      <c r="X72" s="9">
        <v>0.1298</v>
      </c>
      <c r="Y72" s="9">
        <v>2.58E-2</v>
      </c>
      <c r="Z72" s="9">
        <v>1.15E-2</v>
      </c>
    </row>
    <row r="73" spans="1:26" ht="26.4">
      <c r="A73" s="10" t="s">
        <v>159</v>
      </c>
      <c r="B73" s="11">
        <v>43.321127850000003</v>
      </c>
      <c r="C73" s="11">
        <v>3.0294494999999998E-4</v>
      </c>
      <c r="D73" s="11">
        <v>1.2117797999999999E-3</v>
      </c>
      <c r="E73" s="12"/>
      <c r="F73" s="11">
        <v>0.19650000000000001</v>
      </c>
      <c r="G73" s="11">
        <v>0.1298</v>
      </c>
      <c r="H73" s="11">
        <v>2.58E-2</v>
      </c>
      <c r="I73" s="11">
        <v>1.15E-2</v>
      </c>
      <c r="R73" s="359" t="s">
        <v>410</v>
      </c>
      <c r="S73" s="11">
        <v>43.321127850000003</v>
      </c>
      <c r="T73" s="11">
        <v>3.0294494999999998E-4</v>
      </c>
      <c r="U73" s="11">
        <v>1.2117797999999999E-3</v>
      </c>
      <c r="V73" s="12"/>
      <c r="W73" s="11">
        <v>0.19650000000000001</v>
      </c>
      <c r="X73" s="11">
        <v>0.1298</v>
      </c>
      <c r="Y73" s="11">
        <v>2.58E-2</v>
      </c>
      <c r="Z73" s="11">
        <v>1.15E-2</v>
      </c>
    </row>
    <row r="74" spans="1:26" ht="26.4">
      <c r="A74" s="10" t="s">
        <v>161</v>
      </c>
      <c r="B74" s="11">
        <v>0</v>
      </c>
      <c r="C74" s="11">
        <v>0</v>
      </c>
      <c r="D74" s="11">
        <v>0</v>
      </c>
      <c r="E74" s="12"/>
      <c r="F74" s="11">
        <v>0</v>
      </c>
      <c r="G74" s="11">
        <v>0</v>
      </c>
      <c r="H74" s="11">
        <v>0</v>
      </c>
      <c r="I74" s="11">
        <v>0</v>
      </c>
      <c r="R74" s="359" t="s">
        <v>411</v>
      </c>
      <c r="S74" s="11">
        <v>0</v>
      </c>
      <c r="T74" s="11">
        <v>0</v>
      </c>
      <c r="U74" s="11">
        <v>0</v>
      </c>
      <c r="V74" s="12"/>
      <c r="W74" s="11">
        <v>0</v>
      </c>
      <c r="X74" s="11">
        <v>0</v>
      </c>
      <c r="Y74" s="11">
        <v>0</v>
      </c>
      <c r="Z74" s="11">
        <v>0</v>
      </c>
    </row>
  </sheetData>
  <printOptions horizontalCentered="1"/>
  <pageMargins left="0.43307086614173201" right="0.23622047244094499" top="0.55118110236220497" bottom="0.55118110236220497" header="0.31496062992126" footer="0.3149606299212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36</vt:i4>
      </vt:variant>
    </vt:vector>
  </HeadingPairs>
  <TitlesOfParts>
    <vt:vector size="36" baseType="lpstr">
      <vt:lpstr>Свод</vt:lpstr>
      <vt:lpstr>Газы</vt:lpstr>
      <vt:lpstr>Выбр_Насел_ВВП</vt:lpstr>
      <vt:lpstr>НИПГ 3_4</vt:lpstr>
      <vt:lpstr>Источники</vt:lpstr>
      <vt:lpstr>1990</vt:lpstr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Темирбеков</dc:creator>
  <cp:lastModifiedBy>AT</cp:lastModifiedBy>
  <cp:lastPrinted>2023-01-30T05:59:21Z</cp:lastPrinted>
  <dcterms:created xsi:type="dcterms:W3CDTF">2022-02-12T09:32:00Z</dcterms:created>
  <dcterms:modified xsi:type="dcterms:W3CDTF">2023-05-28T09:23:37Z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1033-11.2.0.10308</vt:lpwstr>
  </property>
  <property fmtid="{D5CDD505-2E9C-101B-9397-08002B2CF9AE}" pid="3" name="ICV">
    <vt:lpwstr>7CB73DA0C6F54F91AB896EB2F7C78CAE</vt:lpwstr>
  </property>
</Properties>
</file>