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1952" windowHeight="879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D84" i="1"/>
  <c r="G81" i="1"/>
  <c r="G79" i="1"/>
  <c r="F79" i="1"/>
  <c r="F77" i="1"/>
  <c r="E75" i="1"/>
  <c r="E74" i="1"/>
  <c r="F73" i="1"/>
  <c r="D70" i="1"/>
  <c r="D69" i="1"/>
  <c r="D68" i="1"/>
  <c r="D66" i="1"/>
  <c r="D64" i="1"/>
  <c r="E63" i="1"/>
  <c r="F62" i="1"/>
  <c r="F61" i="1"/>
  <c r="D61" i="1"/>
  <c r="D60" i="1"/>
  <c r="D59" i="1"/>
  <c r="F58" i="1"/>
  <c r="D58" i="1"/>
  <c r="G57" i="1"/>
  <c r="D57" i="1"/>
  <c r="H56" i="1"/>
  <c r="G56" i="1"/>
  <c r="F56" i="1"/>
  <c r="E56" i="1"/>
  <c r="D56" i="1"/>
  <c r="F55" i="1"/>
  <c r="G54" i="1"/>
  <c r="D54" i="1"/>
  <c r="D53" i="1"/>
  <c r="F51" i="1"/>
  <c r="D51" i="1"/>
  <c r="F49" i="1"/>
  <c r="D49" i="1"/>
  <c r="F48" i="1"/>
  <c r="D48" i="1"/>
  <c r="E47" i="1"/>
  <c r="D47" i="1"/>
  <c r="G46" i="1"/>
  <c r="E46" i="1"/>
  <c r="D46" i="1"/>
  <c r="G45" i="1"/>
  <c r="F45" i="1"/>
  <c r="E45" i="1"/>
  <c r="H44" i="1"/>
  <c r="G44" i="1"/>
  <c r="F44" i="1"/>
  <c r="E44" i="1"/>
  <c r="D44" i="1"/>
  <c r="F43" i="1"/>
  <c r="F42" i="1"/>
  <c r="H41" i="1"/>
  <c r="G41" i="1"/>
  <c r="E41" i="1"/>
  <c r="D41" i="1"/>
  <c r="D40" i="1"/>
  <c r="G39" i="1"/>
  <c r="F39" i="1"/>
  <c r="D39" i="1"/>
  <c r="H38" i="1"/>
  <c r="D38" i="1"/>
  <c r="E37" i="1"/>
  <c r="D37" i="1"/>
  <c r="D36" i="1"/>
  <c r="G35" i="1"/>
  <c r="F35" i="1"/>
  <c r="D35" i="1"/>
  <c r="G34" i="1"/>
  <c r="F33" i="1"/>
  <c r="I32" i="1"/>
  <c r="F31" i="1"/>
  <c r="H30" i="1"/>
  <c r="G30" i="1"/>
  <c r="F30" i="1"/>
  <c r="D30" i="1"/>
  <c r="F29" i="1"/>
  <c r="D29" i="1"/>
  <c r="H28" i="1"/>
  <c r="G28" i="1"/>
  <c r="F28" i="1"/>
  <c r="E28" i="1"/>
  <c r="D28" i="1"/>
  <c r="G27" i="1"/>
  <c r="F27" i="1"/>
  <c r="E27" i="1"/>
  <c r="D27" i="1"/>
  <c r="F26" i="1"/>
  <c r="D26" i="1"/>
  <c r="G25" i="1"/>
  <c r="F25" i="1"/>
  <c r="D25" i="1"/>
  <c r="H13" i="1"/>
  <c r="G13" i="1"/>
  <c r="F13" i="1"/>
  <c r="D13" i="1"/>
  <c r="H12" i="1"/>
  <c r="F12" i="1"/>
  <c r="D12" i="1"/>
  <c r="H11" i="1"/>
  <c r="G11" i="1"/>
  <c r="F11" i="1"/>
  <c r="D11" i="1"/>
  <c r="F10" i="1"/>
  <c r="D9" i="1"/>
  <c r="F8" i="1"/>
  <c r="I7" i="1"/>
  <c r="H7" i="1"/>
  <c r="G7" i="1"/>
  <c r="F7" i="1"/>
  <c r="E7" i="1"/>
  <c r="D7" i="1"/>
  <c r="H6" i="1"/>
  <c r="G6" i="1"/>
  <c r="F6" i="1"/>
  <c r="E6" i="1"/>
  <c r="D6" i="1"/>
  <c r="F5" i="1"/>
  <c r="F4" i="1"/>
  <c r="D4" i="1"/>
</calcChain>
</file>

<file path=xl/sharedStrings.xml><?xml version="1.0" encoding="utf-8"?>
<sst xmlns="http://schemas.openxmlformats.org/spreadsheetml/2006/main" count="194" uniqueCount="102">
  <si>
    <t>№</t>
  </si>
  <si>
    <t>Вид животных и наименование продуктов и сырья животного происхождения</t>
  </si>
  <si>
    <t>Ед. изм</t>
  </si>
  <si>
    <t>Российская Федерация</t>
  </si>
  <si>
    <t>Республика Казахстан</t>
  </si>
  <si>
    <t>Республика Беларусь</t>
  </si>
  <si>
    <t>Республика Армения</t>
  </si>
  <si>
    <t>ввоз</t>
  </si>
  <si>
    <t>вывоз</t>
  </si>
  <si>
    <t>КРС</t>
  </si>
  <si>
    <t>гол.</t>
  </si>
  <si>
    <t>МРС</t>
  </si>
  <si>
    <t>Лошади</t>
  </si>
  <si>
    <t>Мясо птицы</t>
  </si>
  <si>
    <t>тн.</t>
  </si>
  <si>
    <t>Мясо говядина</t>
  </si>
  <si>
    <t>Мясо свинина</t>
  </si>
  <si>
    <t>Мясо баранина</t>
  </si>
  <si>
    <t>Мясная продукция</t>
  </si>
  <si>
    <t>Мясные консервы</t>
  </si>
  <si>
    <t>Молочная продукция</t>
  </si>
  <si>
    <t>Сыр</t>
  </si>
  <si>
    <t>Шоро</t>
  </si>
  <si>
    <t>Курут в ассортименте</t>
  </si>
  <si>
    <t xml:space="preserve">Масло сливочное </t>
  </si>
  <si>
    <t>Йогурт</t>
  </si>
  <si>
    <t>Мороженое</t>
  </si>
  <si>
    <t>Сухая сыворотка</t>
  </si>
  <si>
    <t>Сливки</t>
  </si>
  <si>
    <t xml:space="preserve">Сухое молоко </t>
  </si>
  <si>
    <t>Заменитель молока</t>
  </si>
  <si>
    <t>Сгущенное молоко</t>
  </si>
  <si>
    <t>Молоко пастеризованное</t>
  </si>
  <si>
    <t>Молочные консервы</t>
  </si>
  <si>
    <t>Колбасные изделия</t>
  </si>
  <si>
    <t>Рыба замороженная и морепродукты</t>
  </si>
  <si>
    <t>Рыбные консервы</t>
  </si>
  <si>
    <t xml:space="preserve">Яйца продовольственное </t>
  </si>
  <si>
    <t>шт.</t>
  </si>
  <si>
    <t>Шкур КРС</t>
  </si>
  <si>
    <t>Голье шкур КРС</t>
  </si>
  <si>
    <t>Шкур МРС</t>
  </si>
  <si>
    <t>Шерсть МРС</t>
  </si>
  <si>
    <t>Комбикорм добавки био</t>
  </si>
  <si>
    <t>Кормовые дрожжи</t>
  </si>
  <si>
    <t>Кормовая мука</t>
  </si>
  <si>
    <t>Кормовые добавки</t>
  </si>
  <si>
    <t>Корм для животных и птиц</t>
  </si>
  <si>
    <t>Корм для непродуктивных животных</t>
  </si>
  <si>
    <t>Корм для рыб</t>
  </si>
  <si>
    <t>Корм для собак и кошек</t>
  </si>
  <si>
    <t>Куриные лапки</t>
  </si>
  <si>
    <t>Собаки</t>
  </si>
  <si>
    <t>Кошки</t>
  </si>
  <si>
    <t>Живые птицы (голуби, попугай,куры,перепелки)</t>
  </si>
  <si>
    <t>Мёд натуральный</t>
  </si>
  <si>
    <t>Зерно фуражное</t>
  </si>
  <si>
    <t>Ветпрепараты</t>
  </si>
  <si>
    <t xml:space="preserve">Охотничий трофей </t>
  </si>
  <si>
    <t xml:space="preserve">Субпродукты КРС </t>
  </si>
  <si>
    <t>Субпродукты птиц</t>
  </si>
  <si>
    <t>Детское питание</t>
  </si>
  <si>
    <t>Суточные цыплята</t>
  </si>
  <si>
    <t>Жир говяжий</t>
  </si>
  <si>
    <t>Продукты питания</t>
  </si>
  <si>
    <t xml:space="preserve">Икра </t>
  </si>
  <si>
    <t>Шрот</t>
  </si>
  <si>
    <t>Сосиски</t>
  </si>
  <si>
    <t>Рыбная мука</t>
  </si>
  <si>
    <t>Пищевые добавки</t>
  </si>
  <si>
    <t>Свиньи</t>
  </si>
  <si>
    <t>Кишечная оболочка</t>
  </si>
  <si>
    <t>Желатин</t>
  </si>
  <si>
    <t xml:space="preserve">Супбульон </t>
  </si>
  <si>
    <t>Кишки МРС</t>
  </si>
  <si>
    <t>Рыбий жир</t>
  </si>
  <si>
    <t>Рыба декаративная</t>
  </si>
  <si>
    <t>Желток яичный сухой</t>
  </si>
  <si>
    <t>Кролик</t>
  </si>
  <si>
    <t>Курдюк МРС</t>
  </si>
  <si>
    <t>Конские хвосты</t>
  </si>
  <si>
    <t>Субпродукты МРС</t>
  </si>
  <si>
    <t>Соль кормовая</t>
  </si>
  <si>
    <t>Кожа грудки ЦБ</t>
  </si>
  <si>
    <t>Макаронные изделия</t>
  </si>
  <si>
    <t>Малёк</t>
  </si>
  <si>
    <t>Пчелопакет</t>
  </si>
  <si>
    <t>Рафинированный жир</t>
  </si>
  <si>
    <t>Суточные утята</t>
  </si>
  <si>
    <t>ящ.</t>
  </si>
  <si>
    <t>Дождевые черви</t>
  </si>
  <si>
    <t>Черева свиньи</t>
  </si>
  <si>
    <t>Шиншилла</t>
  </si>
  <si>
    <t>Шерсть верблюда</t>
  </si>
  <si>
    <t>Говяжьи книжки</t>
  </si>
  <si>
    <t>Кисломолочный продукт</t>
  </si>
  <si>
    <t>литр</t>
  </si>
  <si>
    <t>Кисть хвоста КРС</t>
  </si>
  <si>
    <t>Беркут</t>
  </si>
  <si>
    <t>Сокол</t>
  </si>
  <si>
    <t>Ястреб</t>
  </si>
  <si>
    <t xml:space="preserve">ЕАЭС за 9 месяцев 2024г.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</si>
</sst>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3" xfId="0" applyFont="1" applyFill="1" applyBorder="1" applyAlignment="1">
      <alignment wrapText="1"/>
    </xf>
    <xf numFmtId="1" fontId="1" fillId="0" borderId="3" xfId="0" applyNumberFormat="1" applyFont="1" applyFill="1" applyBorder="1" applyAlignment="1">
      <alignment wrapText="1"/>
    </xf>
    <xf numFmtId="1" fontId="1" fillId="0" borderId="1" xfId="0" applyNumberFormat="1" applyFont="1" applyFill="1" applyBorder="1" applyAlignment="1">
      <alignment horizontal="center" wrapText="1"/>
    </xf>
    <xf numFmtId="1" fontId="1" fillId="0" borderId="2" xfId="0" applyNumberFormat="1" applyFont="1" applyFill="1" applyBorder="1" applyAlignment="1">
      <alignment horizontal="center" wrapText="1"/>
    </xf>
    <xf numFmtId="0" fontId="1" fillId="0" borderId="5" xfId="0" applyFont="1" applyFill="1" applyBorder="1" applyAlignment="1">
      <alignment wrapText="1"/>
    </xf>
    <xf numFmtId="1" fontId="1" fillId="0" borderId="5" xfId="0" applyNumberFormat="1" applyFont="1" applyFill="1" applyBorder="1" applyAlignment="1">
      <alignment wrapText="1"/>
    </xf>
    <xf numFmtId="1" fontId="1" fillId="0" borderId="4" xfId="0" applyNumberFormat="1" applyFont="1" applyFill="1" applyBorder="1" applyAlignment="1">
      <alignment wrapText="1"/>
    </xf>
    <xf numFmtId="0" fontId="2" fillId="0" borderId="4" xfId="0" applyFont="1" applyFill="1" applyBorder="1"/>
    <xf numFmtId="3" fontId="2" fillId="0" borderId="4" xfId="0" applyNumberFormat="1" applyFont="1" applyFill="1" applyBorder="1" applyAlignment="1">
      <alignment vertical="center" wrapText="1"/>
    </xf>
    <xf numFmtId="164" fontId="2" fillId="0" borderId="4" xfId="0" applyNumberFormat="1" applyFont="1" applyFill="1" applyBorder="1" applyAlignment="1">
      <alignment vertical="center" wrapText="1"/>
    </xf>
    <xf numFmtId="164" fontId="2" fillId="0" borderId="4" xfId="0" applyNumberFormat="1" applyFont="1" applyFill="1" applyBorder="1" applyAlignment="1"/>
    <xf numFmtId="0" fontId="2" fillId="0" borderId="4" xfId="0" applyFont="1" applyBorder="1"/>
    <xf numFmtId="164" fontId="2" fillId="0" borderId="4" xfId="0" applyNumberFormat="1" applyFont="1" applyBorder="1"/>
    <xf numFmtId="0" fontId="2" fillId="0" borderId="4" xfId="0" applyFont="1" applyFill="1" applyBorder="1" applyAlignment="1">
      <alignment horizontal="left"/>
    </xf>
    <xf numFmtId="0" fontId="2" fillId="0" borderId="4" xfId="0" applyNumberFormat="1" applyFont="1" applyFill="1" applyBorder="1" applyAlignment="1"/>
    <xf numFmtId="3" fontId="2" fillId="0" borderId="4" xfId="0" applyNumberFormat="1" applyFont="1" applyFill="1" applyBorder="1" applyAlignment="1"/>
    <xf numFmtId="0" fontId="2" fillId="0" borderId="4" xfId="0" applyNumberFormat="1" applyFont="1" applyFill="1" applyBorder="1" applyAlignment="1">
      <alignment vertical="center" wrapText="1"/>
    </xf>
    <xf numFmtId="164" fontId="2" fillId="0" borderId="4" xfId="0" applyNumberFormat="1" applyFont="1" applyBorder="1" applyAlignment="1"/>
    <xf numFmtId="3" fontId="2" fillId="0" borderId="4" xfId="0" applyNumberFormat="1" applyFont="1" applyBorder="1"/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workbookViewId="0">
      <selection activeCell="B5" sqref="B5"/>
    </sheetView>
  </sheetViews>
  <sheetFormatPr defaultRowHeight="14.4" x14ac:dyDescent="0.3"/>
  <cols>
    <col min="1" max="1" width="4.33203125" bestFit="1" customWidth="1"/>
    <col min="2" max="2" width="48.77734375" customWidth="1"/>
    <col min="3" max="3" width="8.44140625" bestFit="1" customWidth="1"/>
    <col min="4" max="4" width="11" bestFit="1" customWidth="1"/>
    <col min="5" max="5" width="7.6640625" bestFit="1" customWidth="1"/>
    <col min="6" max="6" width="11" bestFit="1" customWidth="1"/>
    <col min="7" max="7" width="8.77734375" bestFit="1" customWidth="1"/>
    <col min="8" max="8" width="9.88671875" bestFit="1" customWidth="1"/>
    <col min="9" max="9" width="7.6640625" bestFit="1" customWidth="1"/>
    <col min="10" max="10" width="8" customWidth="1"/>
    <col min="11" max="11" width="7.21875" bestFit="1" customWidth="1"/>
  </cols>
  <sheetData>
    <row r="1" spans="1:11" ht="15.6" x14ac:dyDescent="0.3">
      <c r="A1" s="20" t="s">
        <v>101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32.4" customHeight="1" x14ac:dyDescent="0.3">
      <c r="A2" s="1" t="s">
        <v>0</v>
      </c>
      <c r="B2" s="1" t="s">
        <v>1</v>
      </c>
      <c r="C2" s="2" t="s">
        <v>2</v>
      </c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</row>
    <row r="3" spans="1:11" ht="15.6" x14ac:dyDescent="0.3">
      <c r="A3" s="5"/>
      <c r="B3" s="5"/>
      <c r="C3" s="6"/>
      <c r="D3" s="7" t="s">
        <v>7</v>
      </c>
      <c r="E3" s="7" t="s">
        <v>8</v>
      </c>
      <c r="F3" s="7" t="s">
        <v>7</v>
      </c>
      <c r="G3" s="7" t="s">
        <v>8</v>
      </c>
      <c r="H3" s="7" t="s">
        <v>7</v>
      </c>
      <c r="I3" s="7" t="s">
        <v>8</v>
      </c>
      <c r="J3" s="7" t="s">
        <v>7</v>
      </c>
      <c r="K3" s="7" t="s">
        <v>8</v>
      </c>
    </row>
    <row r="4" spans="1:11" ht="15.6" x14ac:dyDescent="0.3">
      <c r="A4" s="8">
        <v>1</v>
      </c>
      <c r="B4" s="8" t="s">
        <v>9</v>
      </c>
      <c r="C4" s="8" t="s">
        <v>10</v>
      </c>
      <c r="D4" s="9">
        <f>34+605+1290+703+837+780+1360+1632+2483+5461</f>
        <v>15185</v>
      </c>
      <c r="E4" s="9"/>
      <c r="F4" s="9">
        <f>115+433+463+794+973+851+197</f>
        <v>3826</v>
      </c>
      <c r="G4" s="9"/>
      <c r="H4" s="9">
        <v>18</v>
      </c>
      <c r="I4" s="9"/>
      <c r="J4" s="9"/>
      <c r="K4" s="9"/>
    </row>
    <row r="5" spans="1:11" ht="15.6" x14ac:dyDescent="0.3">
      <c r="A5" s="8">
        <v>2</v>
      </c>
      <c r="B5" s="8" t="s">
        <v>11</v>
      </c>
      <c r="C5" s="8" t="s">
        <v>10</v>
      </c>
      <c r="D5" s="9"/>
      <c r="E5" s="9">
        <v>2</v>
      </c>
      <c r="F5" s="9">
        <f>70+130+288</f>
        <v>488</v>
      </c>
      <c r="G5" s="9"/>
      <c r="H5" s="9"/>
      <c r="I5" s="9"/>
      <c r="J5" s="9"/>
      <c r="K5" s="9"/>
    </row>
    <row r="6" spans="1:11" ht="15.6" x14ac:dyDescent="0.3">
      <c r="A6" s="8">
        <v>3</v>
      </c>
      <c r="B6" s="8" t="s">
        <v>12</v>
      </c>
      <c r="C6" s="8" t="s">
        <v>10</v>
      </c>
      <c r="D6" s="9">
        <f>4+4+331+212+347+398+289+626+470+752+886</f>
        <v>4319</v>
      </c>
      <c r="E6" s="9">
        <f>2+7+8+2+23+32+54+25+4+3+8</f>
        <v>168</v>
      </c>
      <c r="F6" s="9">
        <f>6+8+6+2+19+2+10+13+32</f>
        <v>98</v>
      </c>
      <c r="G6" s="9">
        <f>2+236+18+421+370+395+88+7+20+20+136</f>
        <v>1713</v>
      </c>
      <c r="H6" s="9">
        <f>6+9</f>
        <v>15</v>
      </c>
      <c r="I6" s="9"/>
      <c r="J6" s="9"/>
      <c r="K6" s="9"/>
    </row>
    <row r="7" spans="1:11" ht="15.6" x14ac:dyDescent="0.3">
      <c r="A7" s="8">
        <v>4</v>
      </c>
      <c r="B7" s="8" t="s">
        <v>13</v>
      </c>
      <c r="C7" s="8" t="s">
        <v>14</v>
      </c>
      <c r="D7" s="10">
        <f>55.384+1428.425+2029.276+1561.964+1503.375+1753.958+1781.95+1570.337+1964.234+2405.94</f>
        <v>16054.843000000001</v>
      </c>
      <c r="E7" s="10">
        <f>42+84+60.004+80+20+4.622</f>
        <v>290.62600000000003</v>
      </c>
      <c r="F7" s="10">
        <f>40+873.81+900.802+845.605+831.5+1216.277+1228.637+1056.313+1209.01709+1503.356</f>
        <v>9705.3170900000005</v>
      </c>
      <c r="G7" s="11">
        <f>467.37+639.255+289+843.951+1549.024+1496.634+1174.58+1007.56+1250.655</f>
        <v>8718.0290000000005</v>
      </c>
      <c r="H7" s="11">
        <f>19.5+284.793+491.064+729.942+861.869+553.963+710.981+650.53+633.097+784.457</f>
        <v>5720.1959999999999</v>
      </c>
      <c r="I7" s="11">
        <f>61.036+101.036+41.036+60+20+61.236</f>
        <v>344.34399999999999</v>
      </c>
      <c r="J7" s="11"/>
      <c r="K7" s="11"/>
    </row>
    <row r="8" spans="1:11" ht="15.6" x14ac:dyDescent="0.3">
      <c r="A8" s="8">
        <v>5</v>
      </c>
      <c r="B8" s="8" t="s">
        <v>15</v>
      </c>
      <c r="C8" s="8" t="s">
        <v>14</v>
      </c>
      <c r="D8" s="10"/>
      <c r="E8" s="10">
        <v>19.850000000000001</v>
      </c>
      <c r="F8" s="10">
        <f>33.232+9.314+31.065+10.225+52.532+21.592+55.76</f>
        <v>213.71999999999997</v>
      </c>
      <c r="G8" s="11">
        <v>10</v>
      </c>
      <c r="H8" s="11">
        <v>19.8</v>
      </c>
      <c r="I8" s="11"/>
      <c r="J8" s="11"/>
      <c r="K8" s="11">
        <v>0.14599999999999999</v>
      </c>
    </row>
    <row r="9" spans="1:11" ht="15.6" x14ac:dyDescent="0.3">
      <c r="A9" s="8">
        <v>6</v>
      </c>
      <c r="B9" s="8" t="s">
        <v>16</v>
      </c>
      <c r="C9" s="8" t="s">
        <v>14</v>
      </c>
      <c r="D9" s="10">
        <f>47.952+56.281+84.97+88.237+78.602+115.488+108.192+108.686</f>
        <v>688.40800000000002</v>
      </c>
      <c r="E9" s="10"/>
      <c r="F9" s="10"/>
      <c r="G9" s="11">
        <v>1.7</v>
      </c>
      <c r="H9" s="11">
        <v>17.489000000000001</v>
      </c>
      <c r="I9" s="11"/>
      <c r="J9" s="11"/>
      <c r="K9" s="11"/>
    </row>
    <row r="10" spans="1:11" ht="15.6" x14ac:dyDescent="0.3">
      <c r="A10" s="8">
        <v>7</v>
      </c>
      <c r="B10" s="12" t="s">
        <v>17</v>
      </c>
      <c r="C10" s="12" t="s">
        <v>14</v>
      </c>
      <c r="D10" s="13"/>
      <c r="E10" s="13"/>
      <c r="F10" s="13">
        <f>16.1+62.73+60.06+37.92</f>
        <v>176.81</v>
      </c>
      <c r="G10" s="13"/>
      <c r="H10" s="13"/>
      <c r="I10" s="13"/>
      <c r="J10" s="13"/>
      <c r="K10" s="13"/>
    </row>
    <row r="11" spans="1:11" ht="15.6" x14ac:dyDescent="0.3">
      <c r="A11" s="8">
        <v>8</v>
      </c>
      <c r="B11" s="8" t="s">
        <v>18</v>
      </c>
      <c r="C11" s="8" t="s">
        <v>14</v>
      </c>
      <c r="D11" s="10">
        <f>48.808+103.651+95.57+9.384+25.112+56.72+59.528+69.836+99.554</f>
        <v>568.16300000000001</v>
      </c>
      <c r="E11" s="10">
        <v>40.698999999999998</v>
      </c>
      <c r="F11" s="10">
        <f>9.518+0.52+0.155+0.13+0.133</f>
        <v>10.456</v>
      </c>
      <c r="G11" s="11">
        <f>0.8+3.426+0.215+0.205+0.538+4.635+0.343+4.408+0.261+1.915</f>
        <v>16.745999999999999</v>
      </c>
      <c r="H11" s="11">
        <f>3.054+18.441+80.86+74.519+17.596+98.632+88.576+76.108</f>
        <v>457.786</v>
      </c>
      <c r="I11" s="11"/>
      <c r="J11" s="11"/>
      <c r="K11" s="11"/>
    </row>
    <row r="12" spans="1:11" ht="15.6" x14ac:dyDescent="0.3">
      <c r="A12" s="8">
        <v>9</v>
      </c>
      <c r="B12" s="8" t="s">
        <v>19</v>
      </c>
      <c r="C12" s="8" t="s">
        <v>14</v>
      </c>
      <c r="D12" s="10">
        <f>10.675+1.677+4.04+2.596+4.129+14.858</f>
        <v>37.974999999999994</v>
      </c>
      <c r="E12" s="10"/>
      <c r="F12" s="10">
        <f>55.252+45.7386</f>
        <v>100.9906</v>
      </c>
      <c r="G12" s="11"/>
      <c r="H12" s="11">
        <f>21.245+4.082+15.21+2.041+2.041</f>
        <v>44.619</v>
      </c>
      <c r="I12" s="11">
        <v>1.36</v>
      </c>
      <c r="J12" s="11"/>
      <c r="K12" s="11"/>
    </row>
    <row r="13" spans="1:11" ht="15.6" x14ac:dyDescent="0.3">
      <c r="A13" s="8">
        <v>10</v>
      </c>
      <c r="B13" s="8" t="s">
        <v>20</v>
      </c>
      <c r="C13" s="8" t="s">
        <v>14</v>
      </c>
      <c r="D13" s="10">
        <f>23.752+427.38+481.253+497.116+1625.001+678.505+12+622.564+561.696+16.2+414.829+538.554</f>
        <v>5898.8499999999995</v>
      </c>
      <c r="E13" s="10"/>
      <c r="F13" s="10">
        <f>1.633+131.977+165.944+98.173+127.676+5+106.547+0.2+135.563+178.9+150.724+157.192</f>
        <v>1259.529</v>
      </c>
      <c r="G13" s="11">
        <f>50.451+1326.118+1993.779+2041.257+2411.591+41.912+2000.552+1761.266+1714.55+8.359+1751.539+1929.869</f>
        <v>17031.242999999999</v>
      </c>
      <c r="H13" s="11">
        <f>39.447+82.925+99.869+185.336+61.833+106.093+83.824+76.924+130.706</f>
        <v>866.95699999999988</v>
      </c>
      <c r="I13" s="11"/>
      <c r="J13" s="11"/>
      <c r="K13" s="11"/>
    </row>
    <row r="14" spans="1:11" ht="15.6" x14ac:dyDescent="0.3">
      <c r="A14" s="8">
        <v>11</v>
      </c>
      <c r="B14" s="14" t="s">
        <v>21</v>
      </c>
      <c r="C14" s="8" t="s">
        <v>14</v>
      </c>
      <c r="D14" s="10">
        <v>602.18599999999992</v>
      </c>
      <c r="E14" s="10">
        <v>229.01300000000001</v>
      </c>
      <c r="F14" s="10">
        <v>57.272999999999996</v>
      </c>
      <c r="G14" s="10">
        <v>789.822</v>
      </c>
      <c r="H14" s="10">
        <v>421.76</v>
      </c>
      <c r="I14" s="10"/>
      <c r="J14" s="10"/>
      <c r="K14" s="10"/>
    </row>
    <row r="15" spans="1:11" ht="15.6" x14ac:dyDescent="0.3">
      <c r="A15" s="8">
        <v>12</v>
      </c>
      <c r="B15" s="14" t="s">
        <v>22</v>
      </c>
      <c r="C15" s="8" t="s">
        <v>14</v>
      </c>
      <c r="D15" s="10"/>
      <c r="E15" s="10"/>
      <c r="F15" s="10">
        <v>2.25</v>
      </c>
      <c r="G15" s="10">
        <v>29.23</v>
      </c>
      <c r="H15" s="10"/>
      <c r="I15" s="10">
        <v>0.45600000000000002</v>
      </c>
      <c r="J15" s="10"/>
      <c r="K15" s="10"/>
    </row>
    <row r="16" spans="1:11" ht="15.6" x14ac:dyDescent="0.3">
      <c r="A16" s="8">
        <v>13</v>
      </c>
      <c r="B16" s="14" t="s">
        <v>23</v>
      </c>
      <c r="C16" s="8" t="s">
        <v>14</v>
      </c>
      <c r="D16" s="10"/>
      <c r="E16" s="10"/>
      <c r="F16" s="10"/>
      <c r="G16" s="10">
        <v>2.6560000000000001</v>
      </c>
      <c r="H16" s="10"/>
      <c r="I16" s="10"/>
      <c r="J16" s="10"/>
      <c r="K16" s="10"/>
    </row>
    <row r="17" spans="1:11" ht="15.6" x14ac:dyDescent="0.3">
      <c r="A17" s="8">
        <v>14</v>
      </c>
      <c r="B17" s="14" t="s">
        <v>24</v>
      </c>
      <c r="C17" s="8" t="s">
        <v>14</v>
      </c>
      <c r="D17" s="10">
        <v>21.681999999999999</v>
      </c>
      <c r="E17" s="10">
        <v>1369</v>
      </c>
      <c r="F17" s="10">
        <v>180.81</v>
      </c>
      <c r="G17" s="10">
        <v>423.92800000000005</v>
      </c>
      <c r="H17" s="10">
        <v>73.400000000000006</v>
      </c>
      <c r="I17" s="10"/>
      <c r="J17" s="10"/>
      <c r="K17" s="10"/>
    </row>
    <row r="18" spans="1:11" ht="15.6" x14ac:dyDescent="0.3">
      <c r="A18" s="8">
        <v>15</v>
      </c>
      <c r="B18" s="14" t="s">
        <v>25</v>
      </c>
      <c r="C18" s="8" t="s">
        <v>14</v>
      </c>
      <c r="D18" s="10">
        <v>636.05799999999999</v>
      </c>
      <c r="E18" s="10"/>
      <c r="F18" s="10">
        <v>34.706000000000003</v>
      </c>
      <c r="G18" s="10"/>
      <c r="H18" s="10"/>
      <c r="I18" s="10"/>
      <c r="J18" s="10"/>
      <c r="K18" s="10"/>
    </row>
    <row r="19" spans="1:11" ht="15.6" x14ac:dyDescent="0.3">
      <c r="A19" s="8">
        <v>16</v>
      </c>
      <c r="B19" s="14" t="s">
        <v>26</v>
      </c>
      <c r="C19" s="8" t="s">
        <v>14</v>
      </c>
      <c r="D19" s="10">
        <v>122.387</v>
      </c>
      <c r="E19" s="10"/>
      <c r="F19" s="10">
        <v>1708.7440000000001</v>
      </c>
      <c r="G19" s="10">
        <v>4435.2199999999993</v>
      </c>
      <c r="H19" s="10">
        <v>24.286999999999999</v>
      </c>
      <c r="I19" s="10"/>
      <c r="J19" s="10"/>
      <c r="K19" s="10"/>
    </row>
    <row r="20" spans="1:11" ht="15.6" x14ac:dyDescent="0.3">
      <c r="A20" s="8">
        <v>17</v>
      </c>
      <c r="B20" s="14" t="s">
        <v>27</v>
      </c>
      <c r="C20" s="8" t="s">
        <v>14</v>
      </c>
      <c r="D20" s="10">
        <v>161.4</v>
      </c>
      <c r="E20" s="10"/>
      <c r="F20" s="10"/>
      <c r="G20" s="10">
        <v>30</v>
      </c>
      <c r="H20" s="10"/>
      <c r="I20" s="10"/>
      <c r="J20" s="10"/>
      <c r="K20" s="10"/>
    </row>
    <row r="21" spans="1:11" ht="15.6" x14ac:dyDescent="0.3">
      <c r="A21" s="8">
        <v>18</v>
      </c>
      <c r="B21" s="14" t="s">
        <v>28</v>
      </c>
      <c r="C21" s="8" t="s">
        <v>14</v>
      </c>
      <c r="D21" s="10">
        <v>171.56500000000003</v>
      </c>
      <c r="E21" s="10"/>
      <c r="F21" s="10">
        <v>10.665000000000001</v>
      </c>
      <c r="G21" s="10">
        <v>660.04</v>
      </c>
      <c r="H21" s="10"/>
      <c r="I21" s="10"/>
      <c r="J21" s="10"/>
      <c r="K21" s="10"/>
    </row>
    <row r="22" spans="1:11" ht="15.6" x14ac:dyDescent="0.3">
      <c r="A22" s="8">
        <v>19</v>
      </c>
      <c r="B22" s="14" t="s">
        <v>29</v>
      </c>
      <c r="C22" s="8" t="s">
        <v>14</v>
      </c>
      <c r="D22" s="10">
        <v>494.47399999999999</v>
      </c>
      <c r="E22" s="10">
        <v>111</v>
      </c>
      <c r="F22" s="10"/>
      <c r="G22" s="10">
        <v>321.36900000000003</v>
      </c>
      <c r="H22" s="10">
        <v>40</v>
      </c>
      <c r="I22" s="10"/>
      <c r="J22" s="10"/>
      <c r="K22" s="10"/>
    </row>
    <row r="23" spans="1:11" ht="15.6" x14ac:dyDescent="0.3">
      <c r="A23" s="8">
        <v>20</v>
      </c>
      <c r="B23" s="14" t="s">
        <v>30</v>
      </c>
      <c r="C23" s="8" t="s">
        <v>14</v>
      </c>
      <c r="D23" s="10">
        <v>94.532000000000011</v>
      </c>
      <c r="E23" s="10"/>
      <c r="F23" s="10"/>
      <c r="G23" s="10"/>
      <c r="H23" s="10"/>
      <c r="I23" s="10"/>
      <c r="J23" s="10"/>
      <c r="K23" s="10"/>
    </row>
    <row r="24" spans="1:11" ht="15.6" x14ac:dyDescent="0.3">
      <c r="A24" s="8">
        <v>21</v>
      </c>
      <c r="B24" s="14" t="s">
        <v>31</v>
      </c>
      <c r="C24" s="8" t="s">
        <v>14</v>
      </c>
      <c r="D24" s="10">
        <v>196.41</v>
      </c>
      <c r="E24" s="10"/>
      <c r="F24" s="10"/>
      <c r="G24" s="10"/>
      <c r="H24" s="10"/>
      <c r="I24" s="10"/>
      <c r="J24" s="10"/>
      <c r="K24" s="10"/>
    </row>
    <row r="25" spans="1:11" ht="15.6" x14ac:dyDescent="0.3">
      <c r="A25" s="8">
        <v>22</v>
      </c>
      <c r="B25" s="8" t="s">
        <v>32</v>
      </c>
      <c r="C25" s="8" t="s">
        <v>14</v>
      </c>
      <c r="D25" s="10">
        <f>18.4+19.384+19.985+49.676</f>
        <v>107.44499999999999</v>
      </c>
      <c r="E25" s="10"/>
      <c r="F25" s="10">
        <f>19.055+13.725+19.052</f>
        <v>51.832000000000001</v>
      </c>
      <c r="G25" s="11">
        <f>12.008+60.048+20.04</f>
        <v>92.096000000000004</v>
      </c>
      <c r="H25" s="11"/>
      <c r="I25" s="11"/>
      <c r="J25" s="11"/>
      <c r="K25" s="11"/>
    </row>
    <row r="26" spans="1:11" ht="15.6" x14ac:dyDescent="0.3">
      <c r="A26" s="8">
        <v>23</v>
      </c>
      <c r="B26" s="8" t="s">
        <v>33</v>
      </c>
      <c r="C26" s="8" t="s">
        <v>14</v>
      </c>
      <c r="D26" s="10">
        <f>19.612+20.78+63.479+59.446+47.303+38.578+82.852+50.278+28.511</f>
        <v>410.83900000000006</v>
      </c>
      <c r="E26" s="10"/>
      <c r="F26" s="10">
        <f>14.011+11.951+15.891+18.41</f>
        <v>60.263000000000005</v>
      </c>
      <c r="G26" s="11"/>
      <c r="H26" s="11"/>
      <c r="I26" s="11"/>
      <c r="J26" s="11"/>
      <c r="K26" s="11"/>
    </row>
    <row r="27" spans="1:11" ht="15.6" x14ac:dyDescent="0.3">
      <c r="A27" s="8">
        <v>24</v>
      </c>
      <c r="B27" s="8" t="s">
        <v>34</v>
      </c>
      <c r="C27" s="8" t="s">
        <v>14</v>
      </c>
      <c r="D27" s="10">
        <f>4.9+28.768+42.736+29.092+39.371+51.618+18.08+41.964+59.074</f>
        <v>315.60300000000001</v>
      </c>
      <c r="E27" s="10">
        <f>29.62+61.26+62.217+100.461+45.946+48.36+64.86+48.72</f>
        <v>461.44400000000007</v>
      </c>
      <c r="F27" s="10">
        <f>0.24+3.2+0.28+0.8+1.509+0.304+0.9</f>
        <v>7.2330000000000005</v>
      </c>
      <c r="G27" s="11">
        <f>35.912+23.1+36.693+42.192+47.236+34.044+49.431+66.54+80.297</f>
        <v>415.44499999999994</v>
      </c>
      <c r="H27" s="11">
        <v>0.20699999999999999</v>
      </c>
      <c r="I27" s="15">
        <v>4.9000000000000002E-2</v>
      </c>
      <c r="J27" s="11"/>
      <c r="K27" s="11"/>
    </row>
    <row r="28" spans="1:11" ht="15.6" x14ac:dyDescent="0.3">
      <c r="A28" s="8">
        <v>25</v>
      </c>
      <c r="B28" s="8" t="s">
        <v>35</v>
      </c>
      <c r="C28" s="8" t="s">
        <v>14</v>
      </c>
      <c r="D28" s="10">
        <f>19.5+310.858+818.036+840.1534+505.039+68.82751+469.868+459.942+201.578145+579.753175+654.79311</f>
        <v>4928.3483399999996</v>
      </c>
      <c r="E28" s="10">
        <f>316.039+250.173+117.814+365.844+66.791+68.04+213.205+114.992+184.256</f>
        <v>1697.1539999999998</v>
      </c>
      <c r="F28" s="10">
        <f>2.5+21.023+5+5+2.5+11</f>
        <v>47.022999999999996</v>
      </c>
      <c r="G28" s="11">
        <f>4.773+1.02+2.268+9.489+2.33+3.415+8.342+6.888+10.457+11.82</f>
        <v>60.802</v>
      </c>
      <c r="H28" s="11">
        <f>4.659+30.465+0.024+16.762+2.295+4.464+5.545+13+15.869</f>
        <v>93.082999999999998</v>
      </c>
      <c r="I28" s="11">
        <v>3.24</v>
      </c>
      <c r="J28" s="11"/>
      <c r="K28" s="11"/>
    </row>
    <row r="29" spans="1:11" ht="15.6" x14ac:dyDescent="0.3">
      <c r="A29" s="8">
        <v>26</v>
      </c>
      <c r="B29" s="8" t="s">
        <v>36</v>
      </c>
      <c r="C29" s="8" t="s">
        <v>14</v>
      </c>
      <c r="D29" s="10">
        <f>88.094+60.363+121.257+104.762+47.139+104.983+3.294+103.799+31.085</f>
        <v>664.77599999999995</v>
      </c>
      <c r="E29" s="10"/>
      <c r="F29" s="10">
        <f>11.352+18.048</f>
        <v>29.4</v>
      </c>
      <c r="G29" s="11"/>
      <c r="H29" s="11">
        <v>2.1800000000000002</v>
      </c>
      <c r="I29" s="11"/>
      <c r="J29" s="11"/>
      <c r="K29" s="11"/>
    </row>
    <row r="30" spans="1:11" ht="15.6" x14ac:dyDescent="0.3">
      <c r="A30" s="8">
        <v>27</v>
      </c>
      <c r="B30" s="8" t="s">
        <v>37</v>
      </c>
      <c r="C30" s="8" t="s">
        <v>38</v>
      </c>
      <c r="D30" s="9">
        <f>604800+302400+1195200+878400+2044800+894600+604800+3819600</f>
        <v>10344600</v>
      </c>
      <c r="E30" s="9"/>
      <c r="F30" s="9">
        <f>3024000+2340360+1160400+1279800+1191600+558000+3387600</f>
        <v>12941760</v>
      </c>
      <c r="G30" s="16">
        <f>10000+46600</f>
        <v>56600</v>
      </c>
      <c r="H30" s="16">
        <f>302400+744000+2721600</f>
        <v>3768000</v>
      </c>
      <c r="I30" s="16"/>
      <c r="J30" s="16"/>
      <c r="K30" s="16"/>
    </row>
    <row r="31" spans="1:11" ht="15.6" x14ac:dyDescent="0.3">
      <c r="A31" s="8">
        <v>28</v>
      </c>
      <c r="B31" s="8" t="s">
        <v>39</v>
      </c>
      <c r="C31" s="8" t="s">
        <v>38</v>
      </c>
      <c r="D31" s="9"/>
      <c r="E31" s="9"/>
      <c r="F31" s="9">
        <f>2800+1000+1000</f>
        <v>4800</v>
      </c>
      <c r="G31" s="16">
        <v>1500</v>
      </c>
      <c r="H31" s="16"/>
      <c r="I31" s="16"/>
      <c r="J31" s="16"/>
      <c r="K31" s="16"/>
    </row>
    <row r="32" spans="1:11" ht="15.6" x14ac:dyDescent="0.3">
      <c r="A32" s="8">
        <v>29</v>
      </c>
      <c r="B32" s="8" t="s">
        <v>40</v>
      </c>
      <c r="C32" s="8" t="s">
        <v>14</v>
      </c>
      <c r="D32" s="11"/>
      <c r="E32" s="11"/>
      <c r="F32" s="11"/>
      <c r="G32" s="11"/>
      <c r="H32" s="11"/>
      <c r="I32" s="11">
        <f>148.843+20.672+192+128+20.881+83.71+105+167+240</f>
        <v>1106.106</v>
      </c>
      <c r="J32" s="11"/>
      <c r="K32" s="11"/>
    </row>
    <row r="33" spans="1:11" ht="15.6" x14ac:dyDescent="0.3">
      <c r="A33" s="8">
        <v>30</v>
      </c>
      <c r="B33" s="8" t="s">
        <v>41</v>
      </c>
      <c r="C33" s="8" t="s">
        <v>38</v>
      </c>
      <c r="D33" s="16">
        <v>1200</v>
      </c>
      <c r="E33" s="16"/>
      <c r="F33" s="16">
        <f>8700+2400+1500+1900</f>
        <v>14500</v>
      </c>
      <c r="G33" s="16"/>
      <c r="H33" s="16"/>
      <c r="I33" s="16"/>
      <c r="J33" s="16"/>
      <c r="K33" s="16"/>
    </row>
    <row r="34" spans="1:11" ht="15.6" x14ac:dyDescent="0.3">
      <c r="A34" s="8">
        <v>31</v>
      </c>
      <c r="B34" s="8" t="s">
        <v>42</v>
      </c>
      <c r="C34" s="8" t="s">
        <v>14</v>
      </c>
      <c r="D34" s="11">
        <v>20.009</v>
      </c>
      <c r="E34" s="11"/>
      <c r="F34" s="11">
        <v>5</v>
      </c>
      <c r="G34" s="11">
        <f>7+25</f>
        <v>32</v>
      </c>
      <c r="H34" s="11"/>
      <c r="I34" s="11"/>
      <c r="J34" s="11"/>
      <c r="K34" s="11"/>
    </row>
    <row r="35" spans="1:11" ht="15.6" x14ac:dyDescent="0.3">
      <c r="A35" s="8">
        <v>32</v>
      </c>
      <c r="B35" s="8" t="s">
        <v>43</v>
      </c>
      <c r="C35" s="8" t="s">
        <v>14</v>
      </c>
      <c r="D35" s="11">
        <f>42.345+29+95.905+109.32+61.86+121.975+90.356+0.322+127.535</f>
        <v>678.61799999999994</v>
      </c>
      <c r="E35" s="11"/>
      <c r="F35" s="11">
        <f>29.1+22+22.1+49+50+44</f>
        <v>216.2</v>
      </c>
      <c r="G35" s="11">
        <f>35.5+22.5+0.85+77.5+32.5+45+45+22.5</f>
        <v>281.35000000000002</v>
      </c>
      <c r="H35" s="11"/>
      <c r="I35" s="11"/>
      <c r="J35" s="11"/>
      <c r="K35" s="11"/>
    </row>
    <row r="36" spans="1:11" ht="15.6" x14ac:dyDescent="0.3">
      <c r="A36" s="8">
        <v>33</v>
      </c>
      <c r="B36" s="8" t="s">
        <v>44</v>
      </c>
      <c r="C36" s="8" t="s">
        <v>14</v>
      </c>
      <c r="D36" s="11">
        <f>20+50.85+22+44+22+22</f>
        <v>180.85</v>
      </c>
      <c r="E36" s="11"/>
      <c r="F36" s="11"/>
      <c r="G36" s="11"/>
      <c r="H36" s="11"/>
      <c r="I36" s="11"/>
      <c r="J36" s="11"/>
      <c r="K36" s="11"/>
    </row>
    <row r="37" spans="1:11" ht="15.6" x14ac:dyDescent="0.3">
      <c r="A37" s="8">
        <v>34</v>
      </c>
      <c r="B37" s="8" t="s">
        <v>45</v>
      </c>
      <c r="C37" s="8" t="s">
        <v>14</v>
      </c>
      <c r="D37" s="11">
        <f>22+22+24+34+3.25+51+60.95+16</f>
        <v>233.2</v>
      </c>
      <c r="E37" s="11">
        <f>0.5+1.5</f>
        <v>2</v>
      </c>
      <c r="F37" s="11">
        <v>20</v>
      </c>
      <c r="G37" s="11"/>
      <c r="H37" s="11"/>
      <c r="I37" s="11"/>
      <c r="J37" s="11"/>
      <c r="K37" s="11"/>
    </row>
    <row r="38" spans="1:11" ht="15.6" x14ac:dyDescent="0.3">
      <c r="A38" s="8">
        <v>35</v>
      </c>
      <c r="B38" s="8" t="s">
        <v>46</v>
      </c>
      <c r="C38" s="8" t="s">
        <v>14</v>
      </c>
      <c r="D38" s="11">
        <f>62.03+50.52+65.4+66.5+20+5+66.5+89.47</f>
        <v>425.42000000000007</v>
      </c>
      <c r="E38" s="11"/>
      <c r="F38" s="11"/>
      <c r="G38" s="11">
        <v>4</v>
      </c>
      <c r="H38" s="11">
        <f>66+66.9+60</f>
        <v>192.9</v>
      </c>
      <c r="I38" s="11"/>
      <c r="J38" s="11"/>
      <c r="K38" s="11"/>
    </row>
    <row r="39" spans="1:11" ht="15.6" x14ac:dyDescent="0.3">
      <c r="A39" s="8">
        <v>36</v>
      </c>
      <c r="B39" s="8" t="s">
        <v>47</v>
      </c>
      <c r="C39" s="8" t="s">
        <v>14</v>
      </c>
      <c r="D39" s="11">
        <f>2212.24+85.612+7330.71+2077.84+4097.414+4526.245+1958.1+2564.73+209.112+1307.85</f>
        <v>26369.852999999996</v>
      </c>
      <c r="E39" s="11"/>
      <c r="F39" s="11">
        <f>427.4+607.05+266.75+668.5+424.75+130.83+201.96+267.05+444.95</f>
        <v>3439.24</v>
      </c>
      <c r="G39" s="11">
        <f>22.5+38.351</f>
        <v>60.850999999999999</v>
      </c>
      <c r="H39" s="11">
        <v>65</v>
      </c>
      <c r="I39" s="11"/>
      <c r="J39" s="11"/>
      <c r="K39" s="11"/>
    </row>
    <row r="40" spans="1:11" ht="15.6" x14ac:dyDescent="0.3">
      <c r="A40" s="8">
        <v>37</v>
      </c>
      <c r="B40" s="8" t="s">
        <v>48</v>
      </c>
      <c r="C40" s="8" t="s">
        <v>14</v>
      </c>
      <c r="D40" s="11">
        <f>178.664+196.457+80.531+265.976+236.316+297.97+182.881+191.538+271.875</f>
        <v>1902.2080000000001</v>
      </c>
      <c r="E40" s="11"/>
      <c r="F40" s="11"/>
      <c r="G40" s="11">
        <v>4.2220000000000004</v>
      </c>
      <c r="H40" s="11">
        <v>4</v>
      </c>
      <c r="I40" s="11"/>
      <c r="J40" s="11"/>
      <c r="K40" s="11"/>
    </row>
    <row r="41" spans="1:11" ht="15.6" x14ac:dyDescent="0.3">
      <c r="A41" s="8">
        <v>38</v>
      </c>
      <c r="B41" s="8" t="s">
        <v>49</v>
      </c>
      <c r="C41" s="8" t="s">
        <v>14</v>
      </c>
      <c r="D41" s="11">
        <f>40.548+0.015+204.348+227.085+305.695+342.751+91+40</f>
        <v>1251.442</v>
      </c>
      <c r="E41" s="11">
        <f>40+20+21.6+41+67.5</f>
        <v>190.1</v>
      </c>
      <c r="F41" s="11">
        <v>40</v>
      </c>
      <c r="G41" s="11">
        <f>84.416+21.145+20.8+3.575</f>
        <v>129.93599999999998</v>
      </c>
      <c r="H41" s="11">
        <f>20+60+40</f>
        <v>120</v>
      </c>
      <c r="I41" s="11"/>
      <c r="J41" s="11"/>
      <c r="K41" s="11"/>
    </row>
    <row r="42" spans="1:11" ht="15.6" x14ac:dyDescent="0.3">
      <c r="A42" s="8">
        <v>39</v>
      </c>
      <c r="B42" s="8" t="s">
        <v>50</v>
      </c>
      <c r="C42" s="8" t="s">
        <v>14</v>
      </c>
      <c r="D42" s="11">
        <v>19.5</v>
      </c>
      <c r="E42" s="11">
        <v>2.7</v>
      </c>
      <c r="F42" s="11">
        <f>1.982+1.25+1.598</f>
        <v>4.83</v>
      </c>
      <c r="G42" s="11">
        <v>0.9</v>
      </c>
      <c r="H42" s="11"/>
      <c r="I42" s="11"/>
      <c r="J42" s="11"/>
      <c r="K42" s="11"/>
    </row>
    <row r="43" spans="1:11" ht="15.6" x14ac:dyDescent="0.3">
      <c r="A43" s="8">
        <v>40</v>
      </c>
      <c r="B43" s="8" t="s">
        <v>51</v>
      </c>
      <c r="C43" s="8" t="s">
        <v>14</v>
      </c>
      <c r="D43" s="10"/>
      <c r="E43" s="10"/>
      <c r="F43" s="10">
        <f>79.54+21</f>
        <v>100.54</v>
      </c>
      <c r="G43" s="10">
        <v>42</v>
      </c>
      <c r="H43" s="10"/>
      <c r="I43" s="10"/>
      <c r="J43" s="10"/>
      <c r="K43" s="10"/>
    </row>
    <row r="44" spans="1:11" ht="15.6" x14ac:dyDescent="0.3">
      <c r="A44" s="8">
        <v>41</v>
      </c>
      <c r="B44" s="8" t="s">
        <v>52</v>
      </c>
      <c r="C44" s="8" t="s">
        <v>10</v>
      </c>
      <c r="D44" s="9">
        <f>26+1+2+1+1+66</f>
        <v>97</v>
      </c>
      <c r="E44" s="9">
        <f>2+12+9+4+5+5+7</f>
        <v>44</v>
      </c>
      <c r="F44" s="9">
        <f>4+5+3+2+3+1</f>
        <v>18</v>
      </c>
      <c r="G44" s="9">
        <f>6+3+9+3+1+2+3+1</f>
        <v>28</v>
      </c>
      <c r="H44" s="9">
        <f>1+4</f>
        <v>5</v>
      </c>
      <c r="I44" s="9"/>
      <c r="J44" s="9"/>
      <c r="K44" s="9"/>
    </row>
    <row r="45" spans="1:11" ht="15.6" x14ac:dyDescent="0.3">
      <c r="A45" s="8">
        <v>42</v>
      </c>
      <c r="B45" s="8" t="s">
        <v>53</v>
      </c>
      <c r="C45" s="8" t="s">
        <v>10</v>
      </c>
      <c r="D45" s="9">
        <v>1</v>
      </c>
      <c r="E45" s="9">
        <f>3+5+6+6+5</f>
        <v>25</v>
      </c>
      <c r="F45" s="9">
        <f>1+1+1+1</f>
        <v>4</v>
      </c>
      <c r="G45" s="9">
        <f>1+3+1+1</f>
        <v>6</v>
      </c>
      <c r="H45" s="9"/>
      <c r="I45" s="9">
        <v>1</v>
      </c>
      <c r="J45" s="9"/>
      <c r="K45" s="9"/>
    </row>
    <row r="46" spans="1:11" ht="15.6" x14ac:dyDescent="0.3">
      <c r="A46" s="8">
        <v>43</v>
      </c>
      <c r="B46" s="8" t="s">
        <v>54</v>
      </c>
      <c r="C46" s="8" t="s">
        <v>10</v>
      </c>
      <c r="D46" s="9">
        <f>300+400+1435+234+15</f>
        <v>2384</v>
      </c>
      <c r="E46" s="9">
        <f>26+731+4747+3858+1183+2138+727+3328+2785+20</f>
        <v>19543</v>
      </c>
      <c r="F46" s="9"/>
      <c r="G46" s="9">
        <f>58+3</f>
        <v>61</v>
      </c>
      <c r="H46" s="9"/>
      <c r="I46" s="9"/>
      <c r="J46" s="9"/>
      <c r="K46" s="9"/>
    </row>
    <row r="47" spans="1:11" ht="15.6" x14ac:dyDescent="0.3">
      <c r="A47" s="8">
        <v>44</v>
      </c>
      <c r="B47" s="8" t="s">
        <v>55</v>
      </c>
      <c r="C47" s="8" t="s">
        <v>14</v>
      </c>
      <c r="D47" s="10">
        <f>0.3+0.5</f>
        <v>0.8</v>
      </c>
      <c r="E47" s="10">
        <f>1.518+1.325+0.15+3.285</f>
        <v>6.2780000000000005</v>
      </c>
      <c r="F47" s="10">
        <v>44</v>
      </c>
      <c r="G47" s="10">
        <v>0.16600000000000001</v>
      </c>
      <c r="H47" s="10">
        <v>0.5</v>
      </c>
      <c r="I47" s="17">
        <v>1.9E-2</v>
      </c>
      <c r="J47" s="10"/>
      <c r="K47" s="10"/>
    </row>
    <row r="48" spans="1:11" ht="15.6" x14ac:dyDescent="0.3">
      <c r="A48" s="8">
        <v>45</v>
      </c>
      <c r="B48" s="8" t="s">
        <v>56</v>
      </c>
      <c r="C48" s="8" t="s">
        <v>14</v>
      </c>
      <c r="D48" s="10">
        <f>6018.4+1739.45+4809.55+6930.89+14808.95+2443.758+1046.4+828.25</f>
        <v>38625.648000000008</v>
      </c>
      <c r="E48" s="10"/>
      <c r="F48" s="10">
        <f>7462.7+2340.293+201+40+42+1092+47+543.7+20</f>
        <v>11788.693000000001</v>
      </c>
      <c r="G48" s="10"/>
      <c r="H48" s="10"/>
      <c r="I48" s="10"/>
      <c r="J48" s="10"/>
      <c r="K48" s="10"/>
    </row>
    <row r="49" spans="1:11" ht="15.6" x14ac:dyDescent="0.3">
      <c r="A49" s="8">
        <v>46</v>
      </c>
      <c r="B49" s="8" t="s">
        <v>57</v>
      </c>
      <c r="C49" s="8" t="s">
        <v>14</v>
      </c>
      <c r="D49" s="10">
        <f>1.696+0.036+9.246+0.127</f>
        <v>11.105</v>
      </c>
      <c r="E49" s="10"/>
      <c r="F49" s="10">
        <f>1.396+1.396</f>
        <v>2.7919999999999998</v>
      </c>
      <c r="G49" s="10"/>
      <c r="H49" s="10"/>
      <c r="I49" s="10"/>
      <c r="J49" s="10"/>
      <c r="K49" s="10"/>
    </row>
    <row r="50" spans="1:11" ht="15.6" x14ac:dyDescent="0.3">
      <c r="A50" s="8">
        <v>47</v>
      </c>
      <c r="B50" s="8" t="s">
        <v>58</v>
      </c>
      <c r="C50" s="8" t="s">
        <v>38</v>
      </c>
      <c r="D50" s="9"/>
      <c r="E50" s="9">
        <v>11</v>
      </c>
      <c r="F50" s="9"/>
      <c r="G50" s="9"/>
      <c r="H50" s="9"/>
      <c r="I50" s="9"/>
      <c r="J50" s="9"/>
      <c r="K50" s="9"/>
    </row>
    <row r="51" spans="1:11" ht="15.6" x14ac:dyDescent="0.3">
      <c r="A51" s="8">
        <v>48</v>
      </c>
      <c r="B51" s="8" t="s">
        <v>59</v>
      </c>
      <c r="C51" s="8" t="s">
        <v>14</v>
      </c>
      <c r="D51" s="10">
        <f>21+21.595+0.4</f>
        <v>42.994999999999997</v>
      </c>
      <c r="E51" s="10">
        <v>16.5</v>
      </c>
      <c r="F51" s="10">
        <f>0.8+4.09+10.679</f>
        <v>15.568999999999999</v>
      </c>
      <c r="G51" s="10"/>
      <c r="H51" s="10"/>
      <c r="I51" s="10"/>
      <c r="J51" s="10"/>
      <c r="K51" s="10"/>
    </row>
    <row r="52" spans="1:11" ht="15.6" x14ac:dyDescent="0.3">
      <c r="A52" s="8">
        <v>49</v>
      </c>
      <c r="B52" s="8" t="s">
        <v>60</v>
      </c>
      <c r="C52" s="8" t="s">
        <v>14</v>
      </c>
      <c r="D52" s="10">
        <v>19.902000000000001</v>
      </c>
      <c r="E52" s="10"/>
      <c r="F52" s="10">
        <v>39.99</v>
      </c>
      <c r="G52" s="10"/>
      <c r="H52" s="10"/>
      <c r="I52" s="10"/>
      <c r="J52" s="10"/>
      <c r="K52" s="10"/>
    </row>
    <row r="53" spans="1:11" ht="15.6" x14ac:dyDescent="0.3">
      <c r="A53" s="8">
        <v>50</v>
      </c>
      <c r="B53" s="8" t="s">
        <v>61</v>
      </c>
      <c r="C53" s="8" t="s">
        <v>14</v>
      </c>
      <c r="D53" s="10">
        <f>25.119+0.518+56.021+42.291+20.303+29.411+29.177+23.055+31.051</f>
        <v>256.94600000000003</v>
      </c>
      <c r="E53" s="10"/>
      <c r="F53" s="10"/>
      <c r="G53" s="10"/>
      <c r="H53" s="10"/>
      <c r="I53" s="10"/>
      <c r="J53" s="10"/>
      <c r="K53" s="10"/>
    </row>
    <row r="54" spans="1:11" ht="15.6" x14ac:dyDescent="0.3">
      <c r="A54" s="8">
        <v>51</v>
      </c>
      <c r="B54" s="8" t="s">
        <v>62</v>
      </c>
      <c r="C54" s="8" t="s">
        <v>10</v>
      </c>
      <c r="D54" s="9">
        <f>7100+68000+58000+182200+174000+181500+238000+209100</f>
        <v>1117900</v>
      </c>
      <c r="E54" s="9"/>
      <c r="F54" s="9"/>
      <c r="G54" s="9">
        <f>1000+5000+4000+3000+4000</f>
        <v>17000</v>
      </c>
      <c r="H54" s="9"/>
      <c r="I54" s="9"/>
      <c r="J54" s="9"/>
      <c r="K54" s="9"/>
    </row>
    <row r="55" spans="1:11" ht="15.6" x14ac:dyDescent="0.3">
      <c r="A55" s="8">
        <v>52</v>
      </c>
      <c r="B55" s="8" t="s">
        <v>63</v>
      </c>
      <c r="C55" s="8" t="s">
        <v>14</v>
      </c>
      <c r="D55" s="10">
        <v>2</v>
      </c>
      <c r="E55" s="10"/>
      <c r="F55" s="10">
        <f>40+40+9.674+20+90.074+20</f>
        <v>219.74799999999999</v>
      </c>
      <c r="G55" s="10"/>
      <c r="H55" s="10"/>
      <c r="I55" s="10"/>
      <c r="J55" s="10"/>
      <c r="K55" s="10"/>
    </row>
    <row r="56" spans="1:11" ht="15.6" x14ac:dyDescent="0.3">
      <c r="A56" s="8">
        <v>53</v>
      </c>
      <c r="B56" s="8" t="s">
        <v>64</v>
      </c>
      <c r="C56" s="8" t="s">
        <v>14</v>
      </c>
      <c r="D56" s="10">
        <f>23.24+37.554+24.445+75.708+31.173+68.889+5.727+39.253+21.009+89.176+22.494+19.88+52.297+36.158+67.67+10.657</f>
        <v>625.33000000000004</v>
      </c>
      <c r="E56" s="10">
        <f>2.758+7.645</f>
        <v>10.402999999999999</v>
      </c>
      <c r="F56" s="10">
        <f>0.069+0.57+0.1</f>
        <v>0.73899999999999999</v>
      </c>
      <c r="G56" s="10">
        <f>0.881+4.331</f>
        <v>5.2120000000000006</v>
      </c>
      <c r="H56" s="10">
        <f>0.78+9.505+2.316+2.34+2.756+6.5+11.173+4.68</f>
        <v>40.049999999999997</v>
      </c>
      <c r="I56" s="10"/>
      <c r="J56" s="10"/>
      <c r="K56" s="10"/>
    </row>
    <row r="57" spans="1:11" ht="15.6" x14ac:dyDescent="0.3">
      <c r="A57" s="8">
        <v>54</v>
      </c>
      <c r="B57" s="8" t="s">
        <v>65</v>
      </c>
      <c r="C57" s="8" t="s">
        <v>14</v>
      </c>
      <c r="D57" s="10">
        <f>0.125+0.00856</f>
        <v>0.13356000000000001</v>
      </c>
      <c r="E57" s="10"/>
      <c r="F57" s="10">
        <v>0.14799999999999999</v>
      </c>
      <c r="G57" s="10">
        <f>0.047+0.12+0.17+0.05</f>
        <v>0.38699999999999996</v>
      </c>
      <c r="H57" s="10"/>
      <c r="I57" s="10"/>
      <c r="J57" s="10"/>
      <c r="K57" s="10"/>
    </row>
    <row r="58" spans="1:11" ht="15.6" x14ac:dyDescent="0.3">
      <c r="A58" s="8">
        <v>55</v>
      </c>
      <c r="B58" s="8" t="s">
        <v>66</v>
      </c>
      <c r="C58" s="8" t="s">
        <v>14</v>
      </c>
      <c r="D58" s="10">
        <f>200+120+60+80+40+100</f>
        <v>600</v>
      </c>
      <c r="E58" s="10"/>
      <c r="F58" s="10">
        <f>288+312+576+456+456+528+744+360+692</f>
        <v>4412</v>
      </c>
      <c r="G58" s="10"/>
      <c r="H58" s="10"/>
      <c r="I58" s="10"/>
      <c r="J58" s="10"/>
      <c r="K58" s="10"/>
    </row>
    <row r="59" spans="1:11" ht="15.6" x14ac:dyDescent="0.3">
      <c r="A59" s="8">
        <v>56</v>
      </c>
      <c r="B59" s="8" t="s">
        <v>67</v>
      </c>
      <c r="C59" s="8" t="s">
        <v>14</v>
      </c>
      <c r="D59" s="10">
        <f>19.715+5.3+0.785</f>
        <v>25.8</v>
      </c>
      <c r="E59" s="10"/>
      <c r="F59" s="10"/>
      <c r="G59" s="10"/>
      <c r="H59" s="10"/>
      <c r="I59" s="10"/>
      <c r="J59" s="10"/>
      <c r="K59" s="10"/>
    </row>
    <row r="60" spans="1:11" ht="15.6" x14ac:dyDescent="0.3">
      <c r="A60" s="8">
        <v>57</v>
      </c>
      <c r="B60" s="8" t="s">
        <v>68</v>
      </c>
      <c r="C60" s="8" t="s">
        <v>14</v>
      </c>
      <c r="D60" s="10">
        <f>20.01+20</f>
        <v>40.010000000000005</v>
      </c>
      <c r="E60" s="10"/>
      <c r="F60" s="10"/>
      <c r="G60" s="10"/>
      <c r="H60" s="10"/>
      <c r="I60" s="10"/>
      <c r="J60" s="10"/>
      <c r="K60" s="10"/>
    </row>
    <row r="61" spans="1:11" ht="15.6" x14ac:dyDescent="0.3">
      <c r="A61" s="8">
        <v>58</v>
      </c>
      <c r="B61" s="8" t="s">
        <v>69</v>
      </c>
      <c r="C61" s="8" t="s">
        <v>14</v>
      </c>
      <c r="D61" s="10">
        <f>0.1+20+0.5+140.945+24.983+0.505+0.2</f>
        <v>187.23299999999998</v>
      </c>
      <c r="E61" s="10"/>
      <c r="F61" s="10">
        <f>0.2+0.1+0.025+0.125+0.15</f>
        <v>0.60000000000000009</v>
      </c>
      <c r="G61" s="10"/>
      <c r="H61" s="10"/>
      <c r="I61" s="10"/>
      <c r="J61" s="10"/>
      <c r="K61" s="10"/>
    </row>
    <row r="62" spans="1:11" ht="15.6" x14ac:dyDescent="0.3">
      <c r="A62" s="8">
        <v>59</v>
      </c>
      <c r="B62" s="8" t="s">
        <v>70</v>
      </c>
      <c r="C62" s="8" t="s">
        <v>10</v>
      </c>
      <c r="D62" s="9">
        <v>465</v>
      </c>
      <c r="E62" s="9"/>
      <c r="F62" s="9">
        <f>330+380+180</f>
        <v>890</v>
      </c>
      <c r="G62" s="9"/>
      <c r="H62" s="9"/>
      <c r="I62" s="9"/>
      <c r="J62" s="9"/>
      <c r="K62" s="9"/>
    </row>
    <row r="63" spans="1:11" ht="15.6" x14ac:dyDescent="0.3">
      <c r="A63" s="8">
        <v>60</v>
      </c>
      <c r="B63" s="8" t="s">
        <v>71</v>
      </c>
      <c r="C63" s="8" t="s">
        <v>14</v>
      </c>
      <c r="D63" s="10"/>
      <c r="E63" s="10">
        <f>7.003+7.279</f>
        <v>14.282</v>
      </c>
      <c r="F63" s="10"/>
      <c r="G63" s="10"/>
      <c r="H63" s="10"/>
      <c r="I63" s="10"/>
      <c r="J63" s="10"/>
      <c r="K63" s="10"/>
    </row>
    <row r="64" spans="1:11" ht="15.6" x14ac:dyDescent="0.3">
      <c r="A64" s="8">
        <v>61</v>
      </c>
      <c r="B64" s="8" t="s">
        <v>72</v>
      </c>
      <c r="C64" s="8" t="s">
        <v>14</v>
      </c>
      <c r="D64" s="10">
        <f>0.192+41+0.33+0.256+0.768+0.096</f>
        <v>42.641999999999996</v>
      </c>
      <c r="E64" s="10"/>
      <c r="F64" s="10"/>
      <c r="G64" s="10"/>
      <c r="H64" s="10">
        <v>0.75</v>
      </c>
      <c r="I64" s="10"/>
      <c r="J64" s="10"/>
      <c r="K64" s="10"/>
    </row>
    <row r="65" spans="1:11" ht="15.6" x14ac:dyDescent="0.3">
      <c r="A65" s="8">
        <v>62</v>
      </c>
      <c r="B65" s="8" t="s">
        <v>57</v>
      </c>
      <c r="C65" s="8" t="s">
        <v>38</v>
      </c>
      <c r="D65" s="9"/>
      <c r="E65" s="9"/>
      <c r="F65" s="9"/>
      <c r="G65" s="9"/>
      <c r="H65" s="9">
        <v>4425</v>
      </c>
      <c r="I65" s="9"/>
      <c r="J65" s="9"/>
      <c r="K65" s="9"/>
    </row>
    <row r="66" spans="1:11" ht="15.6" x14ac:dyDescent="0.3">
      <c r="A66" s="8">
        <v>63</v>
      </c>
      <c r="B66" s="8" t="s">
        <v>73</v>
      </c>
      <c r="C66" s="8" t="s">
        <v>14</v>
      </c>
      <c r="D66" s="10">
        <f>11.88+25.323+16.311+17.3+17.106+16.812</f>
        <v>104.73200000000001</v>
      </c>
      <c r="E66" s="10"/>
      <c r="F66" s="10"/>
      <c r="G66" s="10"/>
      <c r="H66" s="10"/>
      <c r="I66" s="10"/>
      <c r="J66" s="10"/>
      <c r="K66" s="10"/>
    </row>
    <row r="67" spans="1:11" ht="15.6" x14ac:dyDescent="0.3">
      <c r="A67" s="8">
        <v>64</v>
      </c>
      <c r="B67" s="8" t="s">
        <v>74</v>
      </c>
      <c r="C67" s="8" t="s">
        <v>14</v>
      </c>
      <c r="D67" s="10">
        <v>16.91</v>
      </c>
      <c r="E67" s="10">
        <v>4.843</v>
      </c>
      <c r="F67" s="10"/>
      <c r="G67" s="10"/>
      <c r="H67" s="10"/>
      <c r="I67" s="10"/>
      <c r="J67" s="10"/>
      <c r="K67" s="10"/>
    </row>
    <row r="68" spans="1:11" ht="15.6" x14ac:dyDescent="0.3">
      <c r="A68" s="8">
        <v>65</v>
      </c>
      <c r="B68" s="8" t="s">
        <v>75</v>
      </c>
      <c r="C68" s="8" t="s">
        <v>14</v>
      </c>
      <c r="D68" s="10">
        <f>1.45+0.037+18.4</f>
        <v>19.886999999999997</v>
      </c>
      <c r="E68" s="10"/>
      <c r="F68" s="10"/>
      <c r="G68" s="10"/>
      <c r="H68" s="10"/>
      <c r="I68" s="10"/>
      <c r="J68" s="10"/>
      <c r="K68" s="10"/>
    </row>
    <row r="69" spans="1:11" ht="15.6" x14ac:dyDescent="0.3">
      <c r="A69" s="8">
        <v>66</v>
      </c>
      <c r="B69" s="8" t="s">
        <v>76</v>
      </c>
      <c r="C69" s="8" t="s">
        <v>38</v>
      </c>
      <c r="D69" s="9">
        <f>178+750+150+26</f>
        <v>1104</v>
      </c>
      <c r="E69" s="9">
        <v>500</v>
      </c>
      <c r="F69" s="9"/>
      <c r="G69" s="9"/>
      <c r="H69" s="9"/>
      <c r="I69" s="9"/>
      <c r="J69" s="9"/>
      <c r="K69" s="9"/>
    </row>
    <row r="70" spans="1:11" ht="15.6" x14ac:dyDescent="0.3">
      <c r="A70" s="8">
        <v>67</v>
      </c>
      <c r="B70" s="8" t="s">
        <v>77</v>
      </c>
      <c r="C70" s="8" t="s">
        <v>14</v>
      </c>
      <c r="D70" s="10">
        <f>2+2+10.2</f>
        <v>14.2</v>
      </c>
      <c r="E70" s="10"/>
      <c r="F70" s="10"/>
      <c r="G70" s="10"/>
      <c r="H70" s="10"/>
      <c r="I70" s="10"/>
      <c r="J70" s="10"/>
      <c r="K70" s="10"/>
    </row>
    <row r="71" spans="1:11" ht="15.6" x14ac:dyDescent="0.3">
      <c r="A71" s="8">
        <v>68</v>
      </c>
      <c r="B71" s="8" t="s">
        <v>78</v>
      </c>
      <c r="C71" s="8" t="s">
        <v>14</v>
      </c>
      <c r="D71" s="10"/>
      <c r="E71" s="10"/>
      <c r="F71" s="10"/>
      <c r="G71" s="10">
        <v>1</v>
      </c>
      <c r="H71" s="10"/>
      <c r="I71" s="10"/>
      <c r="J71" s="10"/>
      <c r="K71" s="10"/>
    </row>
    <row r="72" spans="1:11" ht="15.6" x14ac:dyDescent="0.3">
      <c r="A72" s="8">
        <v>69</v>
      </c>
      <c r="B72" s="12" t="s">
        <v>79</v>
      </c>
      <c r="C72" s="12" t="s">
        <v>14</v>
      </c>
      <c r="D72" s="18"/>
      <c r="E72" s="18"/>
      <c r="F72" s="18"/>
      <c r="G72" s="18">
        <v>18.677</v>
      </c>
      <c r="H72" s="18">
        <v>21</v>
      </c>
      <c r="I72" s="18"/>
      <c r="J72" s="18"/>
      <c r="K72" s="18"/>
    </row>
    <row r="73" spans="1:11" ht="15.6" x14ac:dyDescent="0.3">
      <c r="A73" s="8">
        <v>70</v>
      </c>
      <c r="B73" s="12" t="s">
        <v>80</v>
      </c>
      <c r="C73" s="12" t="s">
        <v>14</v>
      </c>
      <c r="D73" s="18"/>
      <c r="E73" s="18"/>
      <c r="F73" s="18">
        <f>30+60+25</f>
        <v>115</v>
      </c>
      <c r="G73" s="18"/>
      <c r="H73" s="18"/>
      <c r="I73" s="18"/>
      <c r="J73" s="18"/>
      <c r="K73" s="18"/>
    </row>
    <row r="74" spans="1:11" ht="15.6" x14ac:dyDescent="0.3">
      <c r="A74" s="8">
        <v>71</v>
      </c>
      <c r="B74" s="12" t="s">
        <v>81</v>
      </c>
      <c r="C74" s="12" t="s">
        <v>14</v>
      </c>
      <c r="D74" s="18">
        <v>8.1999999999999993</v>
      </c>
      <c r="E74" s="18">
        <f>10.331+9.5</f>
        <v>19.831</v>
      </c>
      <c r="F74" s="18"/>
      <c r="G74" s="18"/>
      <c r="H74" s="18"/>
      <c r="I74" s="18"/>
      <c r="J74" s="18"/>
      <c r="K74" s="18"/>
    </row>
    <row r="75" spans="1:11" ht="15.6" x14ac:dyDescent="0.3">
      <c r="A75" s="8">
        <v>72</v>
      </c>
      <c r="B75" s="8" t="s">
        <v>82</v>
      </c>
      <c r="C75" s="8" t="s">
        <v>14</v>
      </c>
      <c r="D75" s="11"/>
      <c r="E75" s="11">
        <f>46+23+20</f>
        <v>89</v>
      </c>
      <c r="F75" s="11"/>
      <c r="G75" s="18"/>
      <c r="H75" s="18"/>
      <c r="I75" s="18"/>
      <c r="J75" s="18"/>
      <c r="K75" s="18"/>
    </row>
    <row r="76" spans="1:11" ht="15.6" x14ac:dyDescent="0.3">
      <c r="A76" s="8">
        <v>73</v>
      </c>
      <c r="B76" s="12" t="s">
        <v>83</v>
      </c>
      <c r="C76" s="12" t="s">
        <v>14</v>
      </c>
      <c r="D76" s="18">
        <v>19.068000000000001</v>
      </c>
      <c r="E76" s="18"/>
      <c r="F76" s="18"/>
      <c r="G76" s="18"/>
      <c r="H76" s="18"/>
      <c r="I76" s="18"/>
      <c r="J76" s="18"/>
      <c r="K76" s="18"/>
    </row>
    <row r="77" spans="1:11" ht="15.6" x14ac:dyDescent="0.3">
      <c r="A77" s="8">
        <v>74</v>
      </c>
      <c r="B77" s="12" t="s">
        <v>84</v>
      </c>
      <c r="C77" s="12" t="s">
        <v>14</v>
      </c>
      <c r="D77" s="13"/>
      <c r="E77" s="13"/>
      <c r="F77" s="13">
        <f>0.888+0.911+0.201</f>
        <v>2</v>
      </c>
      <c r="G77" s="13"/>
      <c r="H77" s="13"/>
      <c r="I77" s="13"/>
      <c r="J77" s="13"/>
      <c r="K77" s="13"/>
    </row>
    <row r="78" spans="1:11" ht="15.6" x14ac:dyDescent="0.3">
      <c r="A78" s="8">
        <v>75</v>
      </c>
      <c r="B78" s="12" t="s">
        <v>85</v>
      </c>
      <c r="C78" s="12" t="s">
        <v>38</v>
      </c>
      <c r="D78" s="19"/>
      <c r="E78" s="19"/>
      <c r="F78" s="19"/>
      <c r="G78" s="19">
        <v>10000</v>
      </c>
      <c r="H78" s="19"/>
      <c r="I78" s="19"/>
      <c r="J78" s="19"/>
      <c r="K78" s="19"/>
    </row>
    <row r="79" spans="1:11" ht="15.6" x14ac:dyDescent="0.3">
      <c r="A79" s="8">
        <v>76</v>
      </c>
      <c r="B79" s="12" t="s">
        <v>86</v>
      </c>
      <c r="C79" s="12" t="s">
        <v>38</v>
      </c>
      <c r="D79" s="19"/>
      <c r="E79" s="19"/>
      <c r="F79" s="19">
        <f>173+230</f>
        <v>403</v>
      </c>
      <c r="G79" s="19">
        <f>3400+2080+240</f>
        <v>5720</v>
      </c>
      <c r="H79" s="19"/>
      <c r="I79" s="19">
        <v>2400</v>
      </c>
      <c r="J79" s="19"/>
      <c r="K79" s="19"/>
    </row>
    <row r="80" spans="1:11" ht="15.6" x14ac:dyDescent="0.3">
      <c r="A80" s="8">
        <v>77</v>
      </c>
      <c r="B80" s="12" t="s">
        <v>87</v>
      </c>
      <c r="C80" s="12" t="s">
        <v>14</v>
      </c>
      <c r="D80" s="13"/>
      <c r="E80" s="13"/>
      <c r="F80" s="13"/>
      <c r="G80" s="13">
        <v>2</v>
      </c>
      <c r="H80" s="13"/>
      <c r="I80" s="13"/>
      <c r="J80" s="13"/>
      <c r="K80" s="13"/>
    </row>
    <row r="81" spans="1:11" ht="15.6" x14ac:dyDescent="0.3">
      <c r="A81" s="8">
        <v>78</v>
      </c>
      <c r="B81" s="12" t="s">
        <v>88</v>
      </c>
      <c r="C81" s="12" t="s">
        <v>10</v>
      </c>
      <c r="D81" s="19"/>
      <c r="E81" s="19"/>
      <c r="F81" s="19"/>
      <c r="G81" s="19">
        <f>3000+5000+3000+3500+4000+4000</f>
        <v>22500</v>
      </c>
      <c r="H81" s="19"/>
      <c r="I81" s="19"/>
      <c r="J81" s="19"/>
      <c r="K81" s="19"/>
    </row>
    <row r="82" spans="1:11" ht="15.6" x14ac:dyDescent="0.3">
      <c r="A82" s="8">
        <v>79</v>
      </c>
      <c r="B82" s="12" t="s">
        <v>86</v>
      </c>
      <c r="C82" s="12" t="s">
        <v>89</v>
      </c>
      <c r="D82" s="19"/>
      <c r="E82" s="19"/>
      <c r="F82" s="19"/>
      <c r="G82" s="19">
        <v>400</v>
      </c>
      <c r="H82" s="19"/>
      <c r="I82" s="19"/>
      <c r="J82" s="19"/>
      <c r="K82" s="19"/>
    </row>
    <row r="83" spans="1:11" ht="15.6" x14ac:dyDescent="0.3">
      <c r="A83" s="8">
        <v>80</v>
      </c>
      <c r="B83" s="12" t="s">
        <v>90</v>
      </c>
      <c r="C83" s="12" t="s">
        <v>14</v>
      </c>
      <c r="D83" s="13"/>
      <c r="E83" s="13">
        <v>1.5</v>
      </c>
      <c r="F83" s="13"/>
      <c r="G83" s="13"/>
      <c r="H83" s="13"/>
      <c r="I83" s="13"/>
      <c r="J83" s="13"/>
      <c r="K83" s="13"/>
    </row>
    <row r="84" spans="1:11" ht="15.6" x14ac:dyDescent="0.3">
      <c r="A84" s="8">
        <v>81</v>
      </c>
      <c r="B84" s="12" t="s">
        <v>91</v>
      </c>
      <c r="C84" s="12" t="s">
        <v>14</v>
      </c>
      <c r="D84" s="13">
        <f>0.54+0.84</f>
        <v>1.38</v>
      </c>
      <c r="E84" s="13"/>
      <c r="F84" s="13"/>
      <c r="G84" s="13"/>
      <c r="H84" s="13"/>
      <c r="I84" s="13"/>
      <c r="J84" s="13"/>
      <c r="K84" s="13"/>
    </row>
    <row r="85" spans="1:11" ht="15.6" x14ac:dyDescent="0.3">
      <c r="A85" s="8">
        <v>82</v>
      </c>
      <c r="B85" s="12" t="s">
        <v>92</v>
      </c>
      <c r="C85" s="12" t="s">
        <v>38</v>
      </c>
      <c r="D85" s="19"/>
      <c r="E85" s="19"/>
      <c r="F85" s="19"/>
      <c r="G85" s="19">
        <v>1</v>
      </c>
      <c r="H85" s="19"/>
      <c r="I85" s="19"/>
      <c r="J85" s="19"/>
      <c r="K85" s="19"/>
    </row>
    <row r="86" spans="1:11" ht="15.6" x14ac:dyDescent="0.3">
      <c r="A86" s="8">
        <v>83</v>
      </c>
      <c r="B86" s="12" t="s">
        <v>93</v>
      </c>
      <c r="C86" s="12" t="s">
        <v>14</v>
      </c>
      <c r="D86" s="13"/>
      <c r="E86" s="13"/>
      <c r="F86" s="13">
        <v>15</v>
      </c>
      <c r="G86" s="13"/>
      <c r="H86" s="13"/>
      <c r="I86" s="13"/>
      <c r="J86" s="13"/>
      <c r="K86" s="13"/>
    </row>
    <row r="87" spans="1:11" ht="15.6" x14ac:dyDescent="0.3">
      <c r="A87" s="8">
        <v>84</v>
      </c>
      <c r="B87" s="12" t="s">
        <v>94</v>
      </c>
      <c r="C87" s="12" t="s">
        <v>14</v>
      </c>
      <c r="D87" s="13">
        <v>18.774999999999999</v>
      </c>
      <c r="E87" s="13">
        <v>17.989999999999998</v>
      </c>
      <c r="F87" s="13"/>
      <c r="G87" s="13"/>
      <c r="H87" s="13"/>
      <c r="I87" s="13">
        <v>20</v>
      </c>
      <c r="J87" s="13"/>
      <c r="K87" s="13"/>
    </row>
    <row r="88" spans="1:11" ht="15.6" x14ac:dyDescent="0.3">
      <c r="A88" s="8">
        <v>85</v>
      </c>
      <c r="B88" s="12" t="s">
        <v>95</v>
      </c>
      <c r="C88" s="12" t="s">
        <v>96</v>
      </c>
      <c r="D88" s="19">
        <f>7800+4800</f>
        <v>12600</v>
      </c>
      <c r="E88" s="19"/>
      <c r="F88" s="19"/>
      <c r="G88" s="19"/>
      <c r="H88" s="19"/>
      <c r="I88" s="19"/>
      <c r="J88" s="19"/>
      <c r="K88" s="19"/>
    </row>
    <row r="89" spans="1:11" ht="15.6" x14ac:dyDescent="0.3">
      <c r="A89" s="8">
        <v>86</v>
      </c>
      <c r="B89" s="12" t="s">
        <v>97</v>
      </c>
      <c r="C89" s="12" t="s">
        <v>38</v>
      </c>
      <c r="D89" s="19">
        <v>757</v>
      </c>
      <c r="E89" s="19"/>
      <c r="F89" s="19"/>
      <c r="G89" s="19"/>
      <c r="H89" s="19"/>
      <c r="I89" s="19"/>
      <c r="J89" s="19"/>
      <c r="K89" s="19"/>
    </row>
    <row r="90" spans="1:11" ht="15.6" x14ac:dyDescent="0.3">
      <c r="A90" s="8">
        <v>87</v>
      </c>
      <c r="B90" s="12" t="s">
        <v>98</v>
      </c>
      <c r="C90" s="12" t="s">
        <v>10</v>
      </c>
      <c r="D90" s="19"/>
      <c r="E90" s="19"/>
      <c r="F90" s="19">
        <v>3</v>
      </c>
      <c r="G90" s="19">
        <v>6</v>
      </c>
      <c r="H90" s="19"/>
      <c r="I90" s="19"/>
      <c r="J90" s="19"/>
      <c r="K90" s="19"/>
    </row>
    <row r="91" spans="1:11" ht="15.6" x14ac:dyDescent="0.3">
      <c r="A91" s="8">
        <v>88</v>
      </c>
      <c r="B91" s="12" t="s">
        <v>99</v>
      </c>
      <c r="C91" s="12" t="s">
        <v>10</v>
      </c>
      <c r="D91" s="19"/>
      <c r="E91" s="19"/>
      <c r="F91" s="19">
        <v>3</v>
      </c>
      <c r="G91" s="19">
        <v>3</v>
      </c>
      <c r="H91" s="19"/>
      <c r="I91" s="19"/>
      <c r="J91" s="19"/>
      <c r="K91" s="19"/>
    </row>
    <row r="92" spans="1:11" ht="15.6" x14ac:dyDescent="0.3">
      <c r="A92" s="8">
        <v>89</v>
      </c>
      <c r="B92" s="12" t="s">
        <v>100</v>
      </c>
      <c r="C92" s="12" t="s">
        <v>10</v>
      </c>
      <c r="D92" s="19"/>
      <c r="E92" s="19"/>
      <c r="F92" s="19">
        <v>3</v>
      </c>
      <c r="G92" s="19">
        <v>2</v>
      </c>
      <c r="H92" s="19"/>
      <c r="I92" s="19"/>
      <c r="J92" s="19"/>
      <c r="K92" s="19"/>
    </row>
  </sheetData>
  <mergeCells count="8">
    <mergeCell ref="A1:K1"/>
    <mergeCell ref="A2:A3"/>
    <mergeCell ref="B2:B3"/>
    <mergeCell ref="C2:C3"/>
    <mergeCell ref="D2:E2"/>
    <mergeCell ref="F2:G2"/>
    <mergeCell ref="H2:I2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GVFI</dc:creator>
  <cp:lastModifiedBy>GVFI</cp:lastModifiedBy>
  <dcterms:created xsi:type="dcterms:W3CDTF">2024-10-02T05:02:49Z</dcterms:created>
  <dcterms:modified xsi:type="dcterms:W3CDTF">2024-10-02T05:05:35Z</dcterms:modified>
</cp:coreProperties>
</file>